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0\SPS\100_Žst Strančice – oprava 4ks kabin výtahů včetně vstupních portálů\Ke zveřejnění na E-ZAKu\"/>
    </mc:Choice>
  </mc:AlternateContent>
  <bookViews>
    <workbookView xWindow="630" yWindow="585" windowWidth="19305" windowHeight="7365"/>
  </bookViews>
  <sheets>
    <sheet name="Rekapitulace zakázky" sheetId="1" r:id="rId1"/>
    <sheet name="SO.01 - osobní lanový výt..." sheetId="2" r:id="rId2"/>
    <sheet name="SO.02 - osobní lanový výt..." sheetId="3" r:id="rId3"/>
  </sheets>
  <definedNames>
    <definedName name="_xlnm._FilterDatabase" localSheetId="1" hidden="1">'SO.01 - osobní lanový výt...'!$C$118:$K$136</definedName>
    <definedName name="_xlnm._FilterDatabase" localSheetId="2" hidden="1">'SO.02 - osobní lanový výt...'!$C$118:$K$136</definedName>
    <definedName name="_xlnm.Print_Titles" localSheetId="0">'Rekapitulace zakázky'!$92:$92</definedName>
    <definedName name="_xlnm.Print_Titles" localSheetId="1">'SO.01 - osobní lanový výt...'!$118:$118</definedName>
    <definedName name="_xlnm.Print_Titles" localSheetId="2">'SO.02 - osobní lanový výt...'!$118:$118</definedName>
    <definedName name="_xlnm.Print_Area" localSheetId="0">'Rekapitulace zakázky'!$D$4:$AO$76,'Rekapitulace zakázky'!$C$82:$AQ$97</definedName>
    <definedName name="_xlnm.Print_Area" localSheetId="1">'SO.01 - osobní lanový výt...'!$C$4:$J$76,'SO.01 - osobní lanový výt...'!$C$82:$J$100,'SO.01 - osobní lanový výt...'!$C$106:$K$136</definedName>
    <definedName name="_xlnm.Print_Area" localSheetId="2">'SO.02 - osobní lanový výt...'!$C$4:$J$76,'SO.02 - osobní lanový výt...'!$C$82:$J$100,'SO.02 - osobní lanový výt...'!$C$106:$K$136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J116" i="3"/>
  <c r="F115" i="3"/>
  <c r="F113" i="3"/>
  <c r="E111" i="3"/>
  <c r="J92" i="3"/>
  <c r="F91" i="3"/>
  <c r="F89" i="3"/>
  <c r="E87" i="3"/>
  <c r="J21" i="3"/>
  <c r="E21" i="3"/>
  <c r="J115" i="3" s="1"/>
  <c r="J20" i="3"/>
  <c r="J18" i="3"/>
  <c r="E18" i="3"/>
  <c r="F116" i="3" s="1"/>
  <c r="J17" i="3"/>
  <c r="J12" i="3"/>
  <c r="J113" i="3" s="1"/>
  <c r="E7" i="3"/>
  <c r="E109" i="3" s="1"/>
  <c r="J37" i="2"/>
  <c r="J36" i="2"/>
  <c r="AY95" i="1" s="1"/>
  <c r="J35" i="2"/>
  <c r="AX95" i="1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J116" i="2"/>
  <c r="F115" i="2"/>
  <c r="F113" i="2"/>
  <c r="E111" i="2"/>
  <c r="J92" i="2"/>
  <c r="F91" i="2"/>
  <c r="F89" i="2"/>
  <c r="E87" i="2"/>
  <c r="J21" i="2"/>
  <c r="E21" i="2"/>
  <c r="J115" i="2" s="1"/>
  <c r="J20" i="2"/>
  <c r="J18" i="2"/>
  <c r="E18" i="2"/>
  <c r="F92" i="2" s="1"/>
  <c r="J17" i="2"/>
  <c r="J12" i="2"/>
  <c r="J113" i="2"/>
  <c r="E7" i="2"/>
  <c r="E109" i="2" s="1"/>
  <c r="L90" i="1"/>
  <c r="AM90" i="1"/>
  <c r="AM89" i="1"/>
  <c r="L89" i="1"/>
  <c r="AM87" i="1"/>
  <c r="L87" i="1"/>
  <c r="L85" i="1"/>
  <c r="L84" i="1"/>
  <c r="BK135" i="3"/>
  <c r="J135" i="3"/>
  <c r="BK133" i="3"/>
  <c r="J133" i="3"/>
  <c r="BK131" i="3"/>
  <c r="J131" i="3"/>
  <c r="BK130" i="3"/>
  <c r="J130" i="3"/>
  <c r="BK129" i="3"/>
  <c r="J129" i="3"/>
  <c r="BK128" i="3"/>
  <c r="J128" i="3"/>
  <c r="BK127" i="3"/>
  <c r="BK126" i="3"/>
  <c r="J126" i="3"/>
  <c r="BK125" i="3"/>
  <c r="J125" i="3"/>
  <c r="BK124" i="3"/>
  <c r="J124" i="3"/>
  <c r="BK123" i="3"/>
  <c r="J123" i="3"/>
  <c r="BK122" i="3"/>
  <c r="J122" i="3"/>
  <c r="J133" i="2"/>
  <c r="J130" i="2"/>
  <c r="BK129" i="2"/>
  <c r="BK128" i="2"/>
  <c r="J125" i="2"/>
  <c r="J123" i="2"/>
  <c r="AS94" i="1"/>
  <c r="J135" i="2"/>
  <c r="BK133" i="2"/>
  <c r="J131" i="2"/>
  <c r="BK130" i="2"/>
  <c r="J129" i="2"/>
  <c r="J127" i="2"/>
  <c r="J124" i="2"/>
  <c r="BK122" i="2"/>
  <c r="J127" i="3"/>
  <c r="BK135" i="2"/>
  <c r="J128" i="2"/>
  <c r="BK127" i="2"/>
  <c r="BK126" i="2"/>
  <c r="BK125" i="2"/>
  <c r="BK124" i="2"/>
  <c r="J122" i="2"/>
  <c r="BK131" i="2"/>
  <c r="J126" i="2"/>
  <c r="BK123" i="2"/>
  <c r="P121" i="2" l="1"/>
  <c r="T121" i="2"/>
  <c r="T132" i="2"/>
  <c r="BK121" i="2"/>
  <c r="J121" i="2" s="1"/>
  <c r="J98" i="2" s="1"/>
  <c r="R121" i="2"/>
  <c r="BK132" i="2"/>
  <c r="J132" i="2" s="1"/>
  <c r="J99" i="2" s="1"/>
  <c r="P132" i="2"/>
  <c r="R132" i="2"/>
  <c r="BK121" i="3"/>
  <c r="J121" i="3"/>
  <c r="J98" i="3"/>
  <c r="P121" i="3"/>
  <c r="R121" i="3"/>
  <c r="T121" i="3"/>
  <c r="BK132" i="3"/>
  <c r="J132" i="3" s="1"/>
  <c r="J99" i="3" s="1"/>
  <c r="P132" i="3"/>
  <c r="R132" i="3"/>
  <c r="T132" i="3"/>
  <c r="E85" i="2"/>
  <c r="F116" i="2"/>
  <c r="BE125" i="2"/>
  <c r="BE126" i="2"/>
  <c r="BE128" i="2"/>
  <c r="BE131" i="2"/>
  <c r="BE133" i="2"/>
  <c r="BE124" i="3"/>
  <c r="J91" i="2"/>
  <c r="BE122" i="2"/>
  <c r="J89" i="2"/>
  <c r="BE123" i="2"/>
  <c r="BE124" i="2"/>
  <c r="BE127" i="2"/>
  <c r="BE129" i="2"/>
  <c r="BE130" i="2"/>
  <c r="BE135" i="2"/>
  <c r="E85" i="3"/>
  <c r="J89" i="3"/>
  <c r="J91" i="3"/>
  <c r="F92" i="3"/>
  <c r="BE122" i="3"/>
  <c r="BE123" i="3"/>
  <c r="BE125" i="3"/>
  <c r="BE126" i="3"/>
  <c r="BE127" i="3"/>
  <c r="BE128" i="3"/>
  <c r="BE129" i="3"/>
  <c r="BE130" i="3"/>
  <c r="BE131" i="3"/>
  <c r="BE133" i="3"/>
  <c r="BE135" i="3"/>
  <c r="F35" i="2"/>
  <c r="BB95" i="1" s="1"/>
  <c r="F36" i="2"/>
  <c r="BC95" i="1"/>
  <c r="F37" i="2"/>
  <c r="BD95" i="1" s="1"/>
  <c r="F35" i="3"/>
  <c r="BB96" i="1"/>
  <c r="F37" i="3"/>
  <c r="BD96" i="1" s="1"/>
  <c r="F34" i="2"/>
  <c r="BA95" i="1" s="1"/>
  <c r="J34" i="2"/>
  <c r="AW95" i="1" s="1"/>
  <c r="J34" i="3"/>
  <c r="AW96" i="1"/>
  <c r="F36" i="3"/>
  <c r="BC96" i="1" s="1"/>
  <c r="F34" i="3"/>
  <c r="BA96" i="1"/>
  <c r="P120" i="3" l="1"/>
  <c r="P119" i="3" s="1"/>
  <c r="AU96" i="1" s="1"/>
  <c r="R120" i="3"/>
  <c r="R119" i="3" s="1"/>
  <c r="P120" i="2"/>
  <c r="P119" i="2" s="1"/>
  <c r="AU95" i="1" s="1"/>
  <c r="T120" i="3"/>
  <c r="T119" i="3" s="1"/>
  <c r="R120" i="2"/>
  <c r="R119" i="2" s="1"/>
  <c r="T120" i="2"/>
  <c r="T119" i="2" s="1"/>
  <c r="BK120" i="2"/>
  <c r="J120" i="2"/>
  <c r="J97" i="2" s="1"/>
  <c r="BK120" i="3"/>
  <c r="J120" i="3"/>
  <c r="J97" i="3"/>
  <c r="BD94" i="1"/>
  <c r="W33" i="1" s="1"/>
  <c r="BA94" i="1"/>
  <c r="AW94" i="1"/>
  <c r="AK30" i="1" s="1"/>
  <c r="F33" i="3"/>
  <c r="AZ96" i="1"/>
  <c r="J33" i="2"/>
  <c r="AV95" i="1" s="1"/>
  <c r="AT95" i="1" s="1"/>
  <c r="BB94" i="1"/>
  <c r="AX94" i="1"/>
  <c r="BC94" i="1"/>
  <c r="W32" i="1" s="1"/>
  <c r="J33" i="3"/>
  <c r="AV96" i="1"/>
  <c r="AT96" i="1" s="1"/>
  <c r="F33" i="2"/>
  <c r="AZ95" i="1"/>
  <c r="BK119" i="2" l="1"/>
  <c r="J119" i="2"/>
  <c r="J96" i="2"/>
  <c r="BK119" i="3"/>
  <c r="J119" i="3" s="1"/>
  <c r="J96" i="3" s="1"/>
  <c r="AU94" i="1"/>
  <c r="AZ94" i="1"/>
  <c r="W29" i="1" s="1"/>
  <c r="W31" i="1"/>
  <c r="AY94" i="1"/>
  <c r="W30" i="1"/>
  <c r="AV94" i="1" l="1"/>
  <c r="AK29" i="1"/>
  <c r="J30" i="3"/>
  <c r="AG96" i="1"/>
  <c r="AN96" i="1" s="1"/>
  <c r="J30" i="2"/>
  <c r="AG95" i="1"/>
  <c r="AN95" i="1" s="1"/>
  <c r="J39" i="2" l="1"/>
  <c r="J39" i="3"/>
  <c r="AG94" i="1"/>
  <c r="AK26" i="1"/>
  <c r="AK35" i="1" s="1"/>
  <c r="AT94" i="1"/>
  <c r="AN94" i="1" l="1"/>
</calcChain>
</file>

<file path=xl/sharedStrings.xml><?xml version="1.0" encoding="utf-8"?>
<sst xmlns="http://schemas.openxmlformats.org/spreadsheetml/2006/main" count="781" uniqueCount="171">
  <si>
    <t>Export Komplet</t>
  </si>
  <si>
    <t/>
  </si>
  <si>
    <t>2.0</t>
  </si>
  <si>
    <t>ZAMOK</t>
  </si>
  <si>
    <t>False</t>
  </si>
  <si>
    <t>{6294b57f-6a3a-4334-994d-010e3f796efd}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</si>
  <si>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</si>
  <si>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</si>
  <si>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</si>
  <si>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</si>
  <si>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</si>
  <si>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</si>
  <si>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</si>
  <si>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</si>
  <si>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</si>
  <si>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</si>
  <si>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</si>
  <si>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Žst Strančice – oprava 4ks kabin výtahů včetně vstupních portálů</t>
  </si>
  <si>
    <t>KSO:</t>
  </si>
  <si>
    <t>CC-CZ:</t>
  </si>
  <si>
    <t>Místo:</t>
  </si>
  <si>
    <t>Strančice</t>
  </si>
  <si>
    <t>Datum:</t>
  </si>
  <si>
    <t>10. 7. 2020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</si>
  <si>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</si>
  <si>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</si>
  <si>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</si>
  <si>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</si>
  <si>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</si>
  <si>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</si>
  <si>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</si>
  <si>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</si>
  <si>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</si>
  <si>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</si>
  <si>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</si>
  <si>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</si>
  <si>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</si>
  <si>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</si>
  <si>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</si>
  <si>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</si>
  <si>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</si>
  <si>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</si>
  <si>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</si>
  <si>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</si>
  <si>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</si>
  <si>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</si>
  <si>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</si>
  <si>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</si>
  <si>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</si>
  <si>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</si>
  <si>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</si>
  <si>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</si>
  <si>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</si>
  <si>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</si>
  <si>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</si>
  <si>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</si>
  <si>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</si>
  <si>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</si>
  <si>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</si>
  <si>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</si>
  <si>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</si>
  <si>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</si>
  <si>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</si>
  <si>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</si>
  <si>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</si>
  <si>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</si>
  <si>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</si>
  <si>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</si>
  <si>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</si>
  <si>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</si>
  <si>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</si>
  <si>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</si>
  <si>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</si>
  <si>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</si>
  <si>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</si>
  <si>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</si>
  <si>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</si>
  <si>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</si>
  <si>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</si>
  <si>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</si>
  <si>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</si>
  <si>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</si>
  <si>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</si>
  <si>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</si>
  <si>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osobní lanový výtah - ev.č. 80176</t>
  </si>
  <si>
    <t>STA</t>
  </si>
  <si>
    <t>1</t>
  </si>
  <si>
    <t>{beff5b6e-5684-4d28-8411-5c61c0dadab3}</t>
  </si>
  <si>
    <t>2</t>
  </si>
  <si>
    <t>SO.02</t>
  </si>
  <si>
    <t>osobní lanový výtah - ev.č. 80177, 80178, 80179</t>
  </si>
  <si>
    <t>{2b910737-9845-48b6-aafb-81828f0c7a47}</t>
  </si>
  <si>
    <t>KRYCÍ LIST SOUPISU PRACÍ</t>
  </si>
  <si>
    <t>Objekt:</t>
  </si>
  <si>
    <t>SO.01 - osobní lanový výtah - ev.č. 80176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</si>
  <si>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</si>
  <si>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</si>
  <si>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</si>
  <si>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</si>
  <si>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</si>
  <si>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</si>
  <si>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01 - Osobní lanový výtah</t>
  </si>
  <si>
    <t xml:space="preserve">    02 - Specifikace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</si>
  <si>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</si>
  <si>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</si>
  <si>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</si>
  <si>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</si>
  <si>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</si>
  <si>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</si>
  <si>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</si>
  <si>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</si>
  <si>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</si>
  <si>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</si>
  <si>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</si>
  <si>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</si>
  <si>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</si>
  <si>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</si>
  <si>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</si>
  <si>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ROZPOCET</t>
  </si>
  <si>
    <t>01</t>
  </si>
  <si>
    <t>Osobní lanový výtah</t>
  </si>
  <si>
    <t>K</t>
  </si>
  <si>
    <t>Demontáž stávající výtahové kabiny</t>
  </si>
  <si>
    <t>kus</t>
  </si>
  <si>
    <t>4</t>
  </si>
  <si>
    <t>1436086894</t>
  </si>
  <si>
    <t>02</t>
  </si>
  <si>
    <t>Demontáž stávajících kabinových dveří</t>
  </si>
  <si>
    <t>316964581</t>
  </si>
  <si>
    <t>3</t>
  </si>
  <si>
    <t>03</t>
  </si>
  <si>
    <t>Demontáž stávajících šachetních dveří</t>
  </si>
  <si>
    <t>2085041994</t>
  </si>
  <si>
    <t>04</t>
  </si>
  <si>
    <t xml:space="preserve">Dodání a instalace nové kabiny z nerezové oceli </t>
  </si>
  <si>
    <t>437345143</t>
  </si>
  <si>
    <t>5</t>
  </si>
  <si>
    <t>05</t>
  </si>
  <si>
    <t xml:space="preserve">Dodání a instalace nových kabinových dveří, zaučení, seřízení </t>
  </si>
  <si>
    <t>-1855545888</t>
  </si>
  <si>
    <t>6</t>
  </si>
  <si>
    <t>06</t>
  </si>
  <si>
    <t>Dodání a instalace nových šachetních dveří</t>
  </si>
  <si>
    <t>-950910949</t>
  </si>
  <si>
    <t>7</t>
  </si>
  <si>
    <t>07</t>
  </si>
  <si>
    <t>Výměna tlačítkového ovladače v kabině vč. komunikátoru</t>
  </si>
  <si>
    <t>1172481824</t>
  </si>
  <si>
    <t>8</t>
  </si>
  <si>
    <t>08</t>
  </si>
  <si>
    <t>Oživení technologie a zkoušky v rozsahu výměny</t>
  </si>
  <si>
    <t>-1646795894</t>
  </si>
  <si>
    <t>9</t>
  </si>
  <si>
    <t>09</t>
  </si>
  <si>
    <t>Opláštění vstupních portálů</t>
  </si>
  <si>
    <t>-1094305201</t>
  </si>
  <si>
    <t>10</t>
  </si>
  <si>
    <t>Doprava a přesuny hmot</t>
  </si>
  <si>
    <t>-1722173989</t>
  </si>
  <si>
    <t>Specifikace</t>
  </si>
  <si>
    <t>11</t>
  </si>
  <si>
    <t>P01</t>
  </si>
  <si>
    <t>Předmět nabídky:</t>
  </si>
  <si>
    <t>-383713561</t>
  </si>
  <si>
    <t>P</t>
  </si>
  <si>
    <t>Poznámka k položce:_x000D_
Dodání nové kabiny z nerezové oceli včetně automaticky posuvných dveří._x000D_
_x000D_
Boční stěny: 	Jemně broušená nerezová ocel	_x000D_
Podlaha: 		drážkovaný plech z nerezové oceli, _x000D_
okopová lišta jemně broušená nerezová ocel_x000D_
Strop: 		Hedvábně matný lak bílý_x000D_
Ovládací panel: 	Nerezová ocel, ukazatel patra, směrové šipky, kulatá tlačítka_x000D_
Osvětlení: 		LD2, čtyřbodové, LED neutrální bílá_x000D_
Madlo:		Nerezová ocel jemně broušená_x000D_
Sedadlo:		Sklopné, nerezová ocel_x000D_
Kabinové dveře: 	Nerezová ocel, automatické včetně pohonu_x000D_
Šachetní dveře:	Nerezová ocel s vyšší odolností proti korozi V4a (AISI 316L)_x000D_
Opláštění vstupu:	Nerezová ocel s vyšší odolností proti korozi V4a (AISI 316L)</t>
  </si>
  <si>
    <t>P02</t>
  </si>
  <si>
    <t>Cena obsahuje:</t>
  </si>
  <si>
    <t>-305932619</t>
  </si>
  <si>
    <t>Poznámka k položce:_x000D_
- cenu materiálu_x000D_
- práce spojené s výměnou dílů_x000D_
- dopravní náklady _x000D_
- odzkoušení a seřízení zařízení v rozsahu výměny_x000D_
- předání díla_x000D_
- ekologickou likvidaci původních dílů</t>
  </si>
  <si>
    <t>SO.02 - osobní lanový výtah - ev.č. 80177, 80178, 80179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</si>
</sst>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5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19"/>
      <c r="AQ5" s="19"/>
      <c r="AR5" s="17"/>
      <c r="BE5" s="25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56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19"/>
      <c r="AQ6" s="19"/>
      <c r="AR6" s="17"/>
      <c r="BE6" s="25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5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5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2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5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5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2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52"/>
      <c r="BS13" s="14" t="s">
        <v>6</v>
      </c>
    </row>
    <row r="14" spans="1:74" ht="12.75">
      <c r="B14" s="18"/>
      <c r="C14" s="19"/>
      <c r="D14" s="19"/>
      <c r="E14" s="257" t="s">
        <v>31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5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2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5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52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2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52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52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2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2"/>
    </row>
    <row r="23" spans="1:71" s="1" customFormat="1" ht="16.5" customHeight="1">
      <c r="B23" s="18"/>
      <c r="C23" s="19"/>
      <c r="D23" s="19"/>
      <c r="E23" s="259" t="s">
        <v>1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19"/>
      <c r="AP23" s="19"/>
      <c r="AQ23" s="19"/>
      <c r="AR23" s="17"/>
      <c r="BE23" s="25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2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0">
        <f>ROUND(AG94,2)</f>
        <v>0</v>
      </c>
      <c r="AL26" s="261"/>
      <c r="AM26" s="261"/>
      <c r="AN26" s="261"/>
      <c r="AO26" s="261"/>
      <c r="AP26" s="33"/>
      <c r="AQ26" s="33"/>
      <c r="AR26" s="36"/>
      <c r="BE26" s="25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2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2" t="s">
        <v>39</v>
      </c>
      <c r="M28" s="262"/>
      <c r="N28" s="262"/>
      <c r="O28" s="262"/>
      <c r="P28" s="262"/>
      <c r="Q28" s="33"/>
      <c r="R28" s="33"/>
      <c r="S28" s="33"/>
      <c r="T28" s="33"/>
      <c r="U28" s="33"/>
      <c r="V28" s="33"/>
      <c r="W28" s="262" t="s">
        <v>40</v>
      </c>
      <c r="X28" s="262"/>
      <c r="Y28" s="262"/>
      <c r="Z28" s="262"/>
      <c r="AA28" s="262"/>
      <c r="AB28" s="262"/>
      <c r="AC28" s="262"/>
      <c r="AD28" s="262"/>
      <c r="AE28" s="262"/>
      <c r="AF28" s="33"/>
      <c r="AG28" s="33"/>
      <c r="AH28" s="33"/>
      <c r="AI28" s="33"/>
      <c r="AJ28" s="33"/>
      <c r="AK28" s="262" t="s">
        <v>41</v>
      </c>
      <c r="AL28" s="262"/>
      <c r="AM28" s="262"/>
      <c r="AN28" s="262"/>
      <c r="AO28" s="262"/>
      <c r="AP28" s="33"/>
      <c r="AQ28" s="33"/>
      <c r="AR28" s="36"/>
      <c r="BE28" s="252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246">
        <v>0.21</v>
      </c>
      <c r="M29" s="245"/>
      <c r="N29" s="245"/>
      <c r="O29" s="245"/>
      <c r="P29" s="245"/>
      <c r="Q29" s="38"/>
      <c r="R29" s="38"/>
      <c r="S29" s="38"/>
      <c r="T29" s="38"/>
      <c r="U29" s="38"/>
      <c r="V29" s="38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38"/>
      <c r="AG29" s="38"/>
      <c r="AH29" s="38"/>
      <c r="AI29" s="38"/>
      <c r="AJ29" s="38"/>
      <c r="AK29" s="244">
        <f>ROUND(AV94, 2)</f>
        <v>0</v>
      </c>
      <c r="AL29" s="245"/>
      <c r="AM29" s="245"/>
      <c r="AN29" s="245"/>
      <c r="AO29" s="245"/>
      <c r="AP29" s="38"/>
      <c r="AQ29" s="38"/>
      <c r="AR29" s="39"/>
      <c r="BE29" s="253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246">
        <v>0.15</v>
      </c>
      <c r="M30" s="245"/>
      <c r="N30" s="245"/>
      <c r="O30" s="245"/>
      <c r="P30" s="245"/>
      <c r="Q30" s="38"/>
      <c r="R30" s="38"/>
      <c r="S30" s="38"/>
      <c r="T30" s="38"/>
      <c r="U30" s="38"/>
      <c r="V30" s="38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38"/>
      <c r="AG30" s="38"/>
      <c r="AH30" s="38"/>
      <c r="AI30" s="38"/>
      <c r="AJ30" s="38"/>
      <c r="AK30" s="244">
        <f>ROUND(AW94, 2)</f>
        <v>0</v>
      </c>
      <c r="AL30" s="245"/>
      <c r="AM30" s="245"/>
      <c r="AN30" s="245"/>
      <c r="AO30" s="245"/>
      <c r="AP30" s="38"/>
      <c r="AQ30" s="38"/>
      <c r="AR30" s="39"/>
      <c r="BE30" s="253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246">
        <v>0.21</v>
      </c>
      <c r="M31" s="245"/>
      <c r="N31" s="245"/>
      <c r="O31" s="245"/>
      <c r="P31" s="245"/>
      <c r="Q31" s="38"/>
      <c r="R31" s="38"/>
      <c r="S31" s="38"/>
      <c r="T31" s="38"/>
      <c r="U31" s="38"/>
      <c r="V31" s="38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38"/>
      <c r="AG31" s="38"/>
      <c r="AH31" s="38"/>
      <c r="AI31" s="38"/>
      <c r="AJ31" s="38"/>
      <c r="AK31" s="244">
        <v>0</v>
      </c>
      <c r="AL31" s="245"/>
      <c r="AM31" s="245"/>
      <c r="AN31" s="245"/>
      <c r="AO31" s="245"/>
      <c r="AP31" s="38"/>
      <c r="AQ31" s="38"/>
      <c r="AR31" s="39"/>
      <c r="BE31" s="253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246">
        <v>0.15</v>
      </c>
      <c r="M32" s="245"/>
      <c r="N32" s="245"/>
      <c r="O32" s="245"/>
      <c r="P32" s="245"/>
      <c r="Q32" s="38"/>
      <c r="R32" s="38"/>
      <c r="S32" s="38"/>
      <c r="T32" s="38"/>
      <c r="U32" s="38"/>
      <c r="V32" s="38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38"/>
      <c r="AG32" s="38"/>
      <c r="AH32" s="38"/>
      <c r="AI32" s="38"/>
      <c r="AJ32" s="38"/>
      <c r="AK32" s="244">
        <v>0</v>
      </c>
      <c r="AL32" s="245"/>
      <c r="AM32" s="245"/>
      <c r="AN32" s="245"/>
      <c r="AO32" s="245"/>
      <c r="AP32" s="38"/>
      <c r="AQ32" s="38"/>
      <c r="AR32" s="39"/>
      <c r="BE32" s="253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246">
        <v>0</v>
      </c>
      <c r="M33" s="245"/>
      <c r="N33" s="245"/>
      <c r="O33" s="245"/>
      <c r="P33" s="245"/>
      <c r="Q33" s="38"/>
      <c r="R33" s="38"/>
      <c r="S33" s="38"/>
      <c r="T33" s="38"/>
      <c r="U33" s="38"/>
      <c r="V33" s="38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38"/>
      <c r="AG33" s="38"/>
      <c r="AH33" s="38"/>
      <c r="AI33" s="38"/>
      <c r="AJ33" s="38"/>
      <c r="AK33" s="244">
        <v>0</v>
      </c>
      <c r="AL33" s="245"/>
      <c r="AM33" s="245"/>
      <c r="AN33" s="245"/>
      <c r="AO33" s="245"/>
      <c r="AP33" s="38"/>
      <c r="AQ33" s="38"/>
      <c r="AR33" s="39"/>
      <c r="BE33" s="25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52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247" t="s">
        <v>50</v>
      </c>
      <c r="Y35" s="248"/>
      <c r="Z35" s="248"/>
      <c r="AA35" s="248"/>
      <c r="AB35" s="248"/>
      <c r="AC35" s="42"/>
      <c r="AD35" s="42"/>
      <c r="AE35" s="42"/>
      <c r="AF35" s="42"/>
      <c r="AG35" s="42"/>
      <c r="AH35" s="42"/>
      <c r="AI35" s="42"/>
      <c r="AJ35" s="42"/>
      <c r="AK35" s="249">
        <f>SUM(AK26:AK33)</f>
        <v>0</v>
      </c>
      <c r="AL35" s="248"/>
      <c r="AM35" s="248"/>
      <c r="AN35" s="248"/>
      <c r="AO35" s="250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12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3" t="str">
        <f>K6</f>
        <v>Žst Strančice – oprava 4ks kabin výtahů včetně vstupních portálů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Strančice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5" t="str">
        <f>IF(AN8= "","",AN8)</f>
        <v>10. 7. 2020</v>
      </c>
      <c r="AN87" s="235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36" t="str">
        <f>IF(E17="","",E17)</f>
        <v xml:space="preserve"> </v>
      </c>
      <c r="AN89" s="237"/>
      <c r="AO89" s="237"/>
      <c r="AP89" s="237"/>
      <c r="AQ89" s="33"/>
      <c r="AR89" s="36"/>
      <c r="AS89" s="238" t="s">
        <v>58</v>
      </c>
      <c r="AT89" s="239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36" t="str">
        <f>IF(E20="","",E20)</f>
        <v>L. Malý</v>
      </c>
      <c r="AN90" s="237"/>
      <c r="AO90" s="237"/>
      <c r="AP90" s="237"/>
      <c r="AQ90" s="33"/>
      <c r="AR90" s="36"/>
      <c r="AS90" s="240"/>
      <c r="AT90" s="241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2"/>
      <c r="AT91" s="243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8" t="s">
        <v>59</v>
      </c>
      <c r="D92" s="229"/>
      <c r="E92" s="229"/>
      <c r="F92" s="229"/>
      <c r="G92" s="229"/>
      <c r="H92" s="70"/>
      <c r="I92" s="230" t="s">
        <v>60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1" t="s">
        <v>61</v>
      </c>
      <c r="AH92" s="229"/>
      <c r="AI92" s="229"/>
      <c r="AJ92" s="229"/>
      <c r="AK92" s="229"/>
      <c r="AL92" s="229"/>
      <c r="AM92" s="229"/>
      <c r="AN92" s="230" t="s">
        <v>62</v>
      </c>
      <c r="AO92" s="229"/>
      <c r="AP92" s="232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6">
        <f>ROUND(SUM(AG95:AG96),2)</f>
        <v>0</v>
      </c>
      <c r="AH94" s="226"/>
      <c r="AI94" s="226"/>
      <c r="AJ94" s="226"/>
      <c r="AK94" s="226"/>
      <c r="AL94" s="226"/>
      <c r="AM94" s="226"/>
      <c r="AN94" s="227">
        <f>SUM(AG94,AT94)</f>
        <v>0</v>
      </c>
      <c r="AO94" s="227"/>
      <c r="AP94" s="227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77</v>
      </c>
      <c r="BT94" s="88" t="s">
        <v>78</v>
      </c>
      <c r="BU94" s="89" t="s">
        <v>79</v>
      </c>
      <c r="BV94" s="88" t="s">
        <v>80</v>
      </c>
      <c r="BW94" s="88" t="s">
        <v>5</v>
      </c>
      <c r="BX94" s="88" t="s">
        <v>81</v>
      </c>
      <c r="CL94" s="88" t="s">
        <v>1</v>
      </c>
    </row>
    <row r="95" spans="1:91" s="7" customFormat="1" ht="16.5" customHeight="1">
      <c r="A95" s="90" t="s">
        <v>82</v>
      </c>
      <c r="B95" s="91"/>
      <c r="C95" s="92"/>
      <c r="D95" s="225" t="s">
        <v>83</v>
      </c>
      <c r="E95" s="225"/>
      <c r="F95" s="225"/>
      <c r="G95" s="225"/>
      <c r="H95" s="225"/>
      <c r="I95" s="93"/>
      <c r="J95" s="225" t="s">
        <v>84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3">
        <f>'SO.01 - osobní lanový výt...'!J30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94" t="s">
        <v>85</v>
      </c>
      <c r="AR95" s="95"/>
      <c r="AS95" s="96">
        <v>0</v>
      </c>
      <c r="AT95" s="97">
        <f>ROUND(SUM(AV95:AW95),2)</f>
        <v>0</v>
      </c>
      <c r="AU95" s="98">
        <f>'SO.01 - osobní lanový výt...'!P119</f>
        <v>0</v>
      </c>
      <c r="AV95" s="97">
        <f>'SO.01 - osobní lanový výt...'!J33</f>
        <v>0</v>
      </c>
      <c r="AW95" s="97">
        <f>'SO.01 - osobní lanový výt...'!J34</f>
        <v>0</v>
      </c>
      <c r="AX95" s="97">
        <f>'SO.01 - osobní lanový výt...'!J35</f>
        <v>0</v>
      </c>
      <c r="AY95" s="97">
        <f>'SO.01 - osobní lanový výt...'!J36</f>
        <v>0</v>
      </c>
      <c r="AZ95" s="97">
        <f>'SO.01 - osobní lanový výt...'!F33</f>
        <v>0</v>
      </c>
      <c r="BA95" s="97">
        <f>'SO.01 - osobní lanový výt...'!F34</f>
        <v>0</v>
      </c>
      <c r="BB95" s="97">
        <f>'SO.01 - osobní lanový výt...'!F35</f>
        <v>0</v>
      </c>
      <c r="BC95" s="97">
        <f>'SO.01 - osobní lanový výt...'!F36</f>
        <v>0</v>
      </c>
      <c r="BD95" s="99">
        <f>'SO.01 - osobní lanový výt...'!F37</f>
        <v>0</v>
      </c>
      <c r="BT95" s="100" t="s">
        <v>86</v>
      </c>
      <c r="BV95" s="100" t="s">
        <v>80</v>
      </c>
      <c r="BW95" s="100" t="s">
        <v>87</v>
      </c>
      <c r="BX95" s="100" t="s">
        <v>5</v>
      </c>
      <c r="CL95" s="100" t="s">
        <v>1</v>
      </c>
      <c r="CM95" s="100" t="s">
        <v>88</v>
      </c>
    </row>
    <row r="96" spans="1:91" s="7" customFormat="1" ht="24.75" customHeight="1">
      <c r="A96" s="90" t="s">
        <v>82</v>
      </c>
      <c r="B96" s="91"/>
      <c r="C96" s="92"/>
      <c r="D96" s="225" t="s">
        <v>89</v>
      </c>
      <c r="E96" s="225"/>
      <c r="F96" s="225"/>
      <c r="G96" s="225"/>
      <c r="H96" s="225"/>
      <c r="I96" s="93"/>
      <c r="J96" s="225" t="s">
        <v>90</v>
      </c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3">
        <f>'SO.02 - osobní lanový výt...'!J30</f>
        <v>0</v>
      </c>
      <c r="AH96" s="224"/>
      <c r="AI96" s="224"/>
      <c r="AJ96" s="224"/>
      <c r="AK96" s="224"/>
      <c r="AL96" s="224"/>
      <c r="AM96" s="224"/>
      <c r="AN96" s="223">
        <f>SUM(AG96,AT96)</f>
        <v>0</v>
      </c>
      <c r="AO96" s="224"/>
      <c r="AP96" s="224"/>
      <c r="AQ96" s="94" t="s">
        <v>85</v>
      </c>
      <c r="AR96" s="95"/>
      <c r="AS96" s="101">
        <v>0</v>
      </c>
      <c r="AT96" s="102">
        <f>ROUND(SUM(AV96:AW96),2)</f>
        <v>0</v>
      </c>
      <c r="AU96" s="103">
        <f>'SO.02 - osobní lanový výt...'!P119</f>
        <v>0</v>
      </c>
      <c r="AV96" s="102">
        <f>'SO.02 - osobní lanový výt...'!J33</f>
        <v>0</v>
      </c>
      <c r="AW96" s="102">
        <f>'SO.02 - osobní lanový výt...'!J34</f>
        <v>0</v>
      </c>
      <c r="AX96" s="102">
        <f>'SO.02 - osobní lanový výt...'!J35</f>
        <v>0</v>
      </c>
      <c r="AY96" s="102">
        <f>'SO.02 - osobní lanový výt...'!J36</f>
        <v>0</v>
      </c>
      <c r="AZ96" s="102">
        <f>'SO.02 - osobní lanový výt...'!F33</f>
        <v>0</v>
      </c>
      <c r="BA96" s="102">
        <f>'SO.02 - osobní lanový výt...'!F34</f>
        <v>0</v>
      </c>
      <c r="BB96" s="102">
        <f>'SO.02 - osobní lanový výt...'!F35</f>
        <v>0</v>
      </c>
      <c r="BC96" s="102">
        <f>'SO.02 - osobní lanový výt...'!F36</f>
        <v>0</v>
      </c>
      <c r="BD96" s="104">
        <f>'SO.02 - osobní lanový výt...'!F37</f>
        <v>0</v>
      </c>
      <c r="BT96" s="100" t="s">
        <v>86</v>
      </c>
      <c r="BV96" s="100" t="s">
        <v>80</v>
      </c>
      <c r="BW96" s="100" t="s">
        <v>91</v>
      </c>
      <c r="BX96" s="100" t="s">
        <v>5</v>
      </c>
      <c r="CL96" s="100" t="s">
        <v>1</v>
      </c>
      <c r="CM96" s="100" t="s">
        <v>88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zldl3Kb8rN9/Ws6rtraMdyh4QFzbNS8PhrNWgvdWcnHavHjvrn8CJNZXa2uqBslQSd3tvZb72x0j++r3zBLTkg==" saltValue="9q40ffELLUySPcMjNDZnwZClsYvDrKGYGYyYbdtM291B0VUjjbaZEMQZdcZXN/iJTYrVAf5IKOfWvqfkG3M9gA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.01 - osobní lanový výt...'!C2" display="/"/>
    <hyperlink ref="A96" location="'SO.02 - osobní lanový výt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4" t="s">
        <v>87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88</v>
      </c>
    </row>
    <row r="4" spans="1:46" s="1" customFormat="1" ht="24.95" customHeight="1">
      <c r="B4" s="17"/>
      <c r="D4" s="109" t="s">
        <v>92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66" t="str">
        <f>'Rekapitulace zakázky'!K6</f>
        <v>Žst Strančice – oprava 4ks kabin výtahů včetně vstupních portálů</v>
      </c>
      <c r="F7" s="267"/>
      <c r="G7" s="267"/>
      <c r="H7" s="267"/>
      <c r="I7" s="105"/>
      <c r="L7" s="17"/>
    </row>
    <row r="8" spans="1:46" s="2" customFormat="1" ht="12" customHeight="1">
      <c r="A8" s="31"/>
      <c r="B8" s="36"/>
      <c r="C8" s="31"/>
      <c r="D8" s="111" t="s">
        <v>93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94</v>
      </c>
      <c r="F9" s="269"/>
      <c r="G9" s="269"/>
      <c r="H9" s="269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zakázky'!AN8</f>
        <v>10. 7. 2020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30</v>
      </c>
      <c r="E17" s="31"/>
      <c r="F17" s="31"/>
      <c r="G17" s="31"/>
      <c r="H17" s="31"/>
      <c r="I17" s="114" t="s">
        <v>25</v>
      </c>
      <c r="J17" s="27" t="str">
        <f>'Rekapitulace zakázky'!AN13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zakázky'!E14</f>
        <v>Vyplň údaj</v>
      </c>
      <c r="F18" s="271"/>
      <c r="G18" s="271"/>
      <c r="H18" s="271"/>
      <c r="I18" s="114" t="s">
        <v>28</v>
      </c>
      <c r="J18" s="27" t="str">
        <f>'Rekapitulace zakázky'!AN14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32</v>
      </c>
      <c r="E20" s="31"/>
      <c r="F20" s="31"/>
      <c r="G20" s="31"/>
      <c r="H20" s="31"/>
      <c r="I20" s="114" t="s">
        <v>25</v>
      </c>
      <c r="J20" s="113" t="str">
        <f>IF('Rekapitulace zakázky'!AN16="","",'Rekapitulace zakázky'!AN16)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zakázky'!E17="","",'Rekapitulace zakázky'!E17)</f>
        <v xml:space="preserve"> </v>
      </c>
      <c r="F21" s="31"/>
      <c r="G21" s="31"/>
      <c r="H21" s="31"/>
      <c r="I21" s="114" t="s">
        <v>28</v>
      </c>
      <c r="J21" s="113" t="str">
        <f>IF('Rekapitulace zakázky'!AN17="","",'Rekapitulace zakázky'!AN17)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36</v>
      </c>
      <c r="F24" s="31"/>
      <c r="G24" s="31"/>
      <c r="H24" s="31"/>
      <c r="I24" s="114" t="s">
        <v>28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2" t="s">
        <v>1</v>
      </c>
      <c r="F27" s="272"/>
      <c r="G27" s="272"/>
      <c r="H27" s="272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42</v>
      </c>
      <c r="E33" s="111" t="s">
        <v>43</v>
      </c>
      <c r="F33" s="127">
        <f>ROUND((SUM(BE119:BE136)),  2)</f>
        <v>0</v>
      </c>
      <c r="G33" s="31"/>
      <c r="H33" s="31"/>
      <c r="I33" s="128">
        <v>0.21</v>
      </c>
      <c r="J33" s="127">
        <f>ROUND(((SUM(BE119:BE136))*I33),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44</v>
      </c>
      <c r="F34" s="127">
        <f>ROUND((SUM(BF119:BF136)),  2)</f>
        <v>0</v>
      </c>
      <c r="G34" s="31"/>
      <c r="H34" s="31"/>
      <c r="I34" s="128">
        <v>0.15</v>
      </c>
      <c r="J34" s="127">
        <f>ROUND(((SUM(BF119:BF136))*I34),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45</v>
      </c>
      <c r="F35" s="127">
        <f>ROUND((SUM(BG119:BG136)),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46</v>
      </c>
      <c r="F36" s="127">
        <f>ROUND((SUM(BH119:BH136)),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47</v>
      </c>
      <c r="F37" s="127">
        <f>ROUND((SUM(BI119:BI136)),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95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Žst Strančice – oprava 4ks kabin výtahů včetně vstupních portálů</v>
      </c>
      <c r="F85" s="265"/>
      <c r="G85" s="265"/>
      <c r="H85" s="265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3" t="str">
        <f>E9</f>
        <v>SO.01 - osobní lanový výtah - ev.č. 80176</v>
      </c>
      <c r="F87" s="263"/>
      <c r="G87" s="263"/>
      <c r="H87" s="263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Strančice</v>
      </c>
      <c r="G89" s="33"/>
      <c r="H89" s="33"/>
      <c r="I89" s="114" t="s">
        <v>22</v>
      </c>
      <c r="J89" s="63" t="str">
        <f>IF(J12="","",J12)</f>
        <v>10. 7. 2020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114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>L. Malý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96</v>
      </c>
      <c r="D94" s="154"/>
      <c r="E94" s="154"/>
      <c r="F94" s="154"/>
      <c r="G94" s="154"/>
      <c r="H94" s="154"/>
      <c r="I94" s="155"/>
      <c r="J94" s="156" t="s">
        <v>97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98</v>
      </c>
      <c r="D96" s="33"/>
      <c r="E96" s="33"/>
      <c r="F96" s="33"/>
      <c r="G96" s="33"/>
      <c r="H96" s="33"/>
      <c r="I96" s="112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99</v>
      </c>
    </row>
    <row r="97" spans="1:31" s="9" customFormat="1" ht="24.95" customHeight="1">
      <c r="B97" s="158"/>
      <c r="C97" s="159"/>
      <c r="D97" s="160" t="s">
        <v>100</v>
      </c>
      <c r="E97" s="161"/>
      <c r="F97" s="161"/>
      <c r="G97" s="161"/>
      <c r="H97" s="161"/>
      <c r="I97" s="162"/>
      <c r="J97" s="163">
        <f>J120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101</v>
      </c>
      <c r="E98" s="168"/>
      <c r="F98" s="168"/>
      <c r="G98" s="168"/>
      <c r="H98" s="168"/>
      <c r="I98" s="169"/>
      <c r="J98" s="170">
        <f>J121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102</v>
      </c>
      <c r="E99" s="168"/>
      <c r="F99" s="168"/>
      <c r="G99" s="168"/>
      <c r="H99" s="168"/>
      <c r="I99" s="169"/>
      <c r="J99" s="170">
        <f>J132</f>
        <v>0</v>
      </c>
      <c r="K99" s="166"/>
      <c r="L99" s="171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2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49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2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103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4" t="str">
        <f>E7</f>
        <v>Žst Strančice – oprava 4ks kabin výtahů včetně vstupních portálů</v>
      </c>
      <c r="F109" s="265"/>
      <c r="G109" s="265"/>
      <c r="H109" s="265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93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33" t="str">
        <f>E9</f>
        <v>SO.01 - osobní lanový výtah - ev.č. 80176</v>
      </c>
      <c r="F111" s="263"/>
      <c r="G111" s="263"/>
      <c r="H111" s="26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Strančice</v>
      </c>
      <c r="G113" s="33"/>
      <c r="H113" s="33"/>
      <c r="I113" s="114" t="s">
        <v>22</v>
      </c>
      <c r="J113" s="63" t="str">
        <f>IF(J12="","",J12)</f>
        <v>10. 7. 2020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Správa železnic, státní organizace</v>
      </c>
      <c r="G115" s="33"/>
      <c r="H115" s="33"/>
      <c r="I115" s="114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114" t="s">
        <v>35</v>
      </c>
      <c r="J116" s="29" t="str">
        <f>E24</f>
        <v>L. Malý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72"/>
      <c r="B118" s="173"/>
      <c r="C118" s="174" t="s">
        <v>104</v>
      </c>
      <c r="D118" s="175" t="s">
        <v>63</v>
      </c>
      <c r="E118" s="175" t="s">
        <v>59</v>
      </c>
      <c r="F118" s="175" t="s">
        <v>60</v>
      </c>
      <c r="G118" s="175" t="s">
        <v>105</v>
      </c>
      <c r="H118" s="175" t="s">
        <v>106</v>
      </c>
      <c r="I118" s="176" t="s">
        <v>107</v>
      </c>
      <c r="J118" s="177" t="s">
        <v>97</v>
      </c>
      <c r="K118" s="178" t="s">
        <v>108</v>
      </c>
      <c r="L118" s="179"/>
      <c r="M118" s="72" t="s">
        <v>1</v>
      </c>
      <c r="N118" s="73" t="s">
        <v>42</v>
      </c>
      <c r="O118" s="73" t="s">
        <v>109</v>
      </c>
      <c r="P118" s="73" t="s">
        <v>110</v>
      </c>
      <c r="Q118" s="73" t="s">
        <v>111</v>
      </c>
      <c r="R118" s="73" t="s">
        <v>112</v>
      </c>
      <c r="S118" s="73" t="s">
        <v>113</v>
      </c>
      <c r="T118" s="73" t="s">
        <v>114</v>
      </c>
      <c r="U118" s="74" t="s">
        <v>115</v>
      </c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22.9" customHeight="1">
      <c r="A119" s="31"/>
      <c r="B119" s="32"/>
      <c r="C119" s="79" t="s">
        <v>116</v>
      </c>
      <c r="D119" s="33"/>
      <c r="E119" s="33"/>
      <c r="F119" s="33"/>
      <c r="G119" s="33"/>
      <c r="H119" s="33"/>
      <c r="I119" s="112"/>
      <c r="J119" s="180">
        <f>BK119</f>
        <v>0</v>
      </c>
      <c r="K119" s="33"/>
      <c r="L119" s="36"/>
      <c r="M119" s="75"/>
      <c r="N119" s="181"/>
      <c r="O119" s="76"/>
      <c r="P119" s="182">
        <f>P120</f>
        <v>0</v>
      </c>
      <c r="Q119" s="76"/>
      <c r="R119" s="182">
        <f>R120</f>
        <v>0</v>
      </c>
      <c r="S119" s="76"/>
      <c r="T119" s="182">
        <f>T120</f>
        <v>0</v>
      </c>
      <c r="U119" s="77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77</v>
      </c>
      <c r="AU119" s="14" t="s">
        <v>99</v>
      </c>
      <c r="BK119" s="183">
        <f>BK120</f>
        <v>0</v>
      </c>
    </row>
    <row r="120" spans="1:65" s="12" customFormat="1" ht="25.9" customHeight="1">
      <c r="B120" s="184"/>
      <c r="C120" s="185"/>
      <c r="D120" s="186" t="s">
        <v>77</v>
      </c>
      <c r="E120" s="187" t="s">
        <v>117</v>
      </c>
      <c r="F120" s="187" t="s">
        <v>117</v>
      </c>
      <c r="G120" s="185"/>
      <c r="H120" s="185"/>
      <c r="I120" s="188"/>
      <c r="J120" s="189">
        <f>BK120</f>
        <v>0</v>
      </c>
      <c r="K120" s="185"/>
      <c r="L120" s="190"/>
      <c r="M120" s="191"/>
      <c r="N120" s="192"/>
      <c r="O120" s="192"/>
      <c r="P120" s="193">
        <f>P121+P132</f>
        <v>0</v>
      </c>
      <c r="Q120" s="192"/>
      <c r="R120" s="193">
        <f>R121+R132</f>
        <v>0</v>
      </c>
      <c r="S120" s="192"/>
      <c r="T120" s="193">
        <f>T121+T132</f>
        <v>0</v>
      </c>
      <c r="U120" s="194"/>
      <c r="AR120" s="195" t="s">
        <v>86</v>
      </c>
      <c r="AT120" s="196" t="s">
        <v>77</v>
      </c>
      <c r="AU120" s="196" t="s">
        <v>78</v>
      </c>
      <c r="AY120" s="195" t="s">
        <v>118</v>
      </c>
      <c r="BK120" s="197">
        <f>BK121+BK132</f>
        <v>0</v>
      </c>
    </row>
    <row r="121" spans="1:65" s="12" customFormat="1" ht="22.9" customHeight="1">
      <c r="B121" s="184"/>
      <c r="C121" s="185"/>
      <c r="D121" s="186" t="s">
        <v>77</v>
      </c>
      <c r="E121" s="198" t="s">
        <v>119</v>
      </c>
      <c r="F121" s="198" t="s">
        <v>120</v>
      </c>
      <c r="G121" s="185"/>
      <c r="H121" s="185"/>
      <c r="I121" s="188"/>
      <c r="J121" s="199">
        <f>BK121</f>
        <v>0</v>
      </c>
      <c r="K121" s="185"/>
      <c r="L121" s="190"/>
      <c r="M121" s="191"/>
      <c r="N121" s="192"/>
      <c r="O121" s="192"/>
      <c r="P121" s="193">
        <f>SUM(P122:P131)</f>
        <v>0</v>
      </c>
      <c r="Q121" s="192"/>
      <c r="R121" s="193">
        <f>SUM(R122:R131)</f>
        <v>0</v>
      </c>
      <c r="S121" s="192"/>
      <c r="T121" s="193">
        <f>SUM(T122:T131)</f>
        <v>0</v>
      </c>
      <c r="U121" s="194"/>
      <c r="AR121" s="195" t="s">
        <v>86</v>
      </c>
      <c r="AT121" s="196" t="s">
        <v>77</v>
      </c>
      <c r="AU121" s="196" t="s">
        <v>86</v>
      </c>
      <c r="AY121" s="195" t="s">
        <v>118</v>
      </c>
      <c r="BK121" s="197">
        <f>SUM(BK122:BK131)</f>
        <v>0</v>
      </c>
    </row>
    <row r="122" spans="1:65" s="2" customFormat="1" ht="16.5" customHeight="1">
      <c r="A122" s="31"/>
      <c r="B122" s="32"/>
      <c r="C122" s="200" t="s">
        <v>86</v>
      </c>
      <c r="D122" s="200" t="s">
        <v>121</v>
      </c>
      <c r="E122" s="201" t="s">
        <v>119</v>
      </c>
      <c r="F122" s="202" t="s">
        <v>122</v>
      </c>
      <c r="G122" s="203" t="s">
        <v>123</v>
      </c>
      <c r="H122" s="204">
        <v>1</v>
      </c>
      <c r="I122" s="205"/>
      <c r="J122" s="206">
        <f t="shared" ref="J122:J131" si="0">ROUND(I122*H122,2)</f>
        <v>0</v>
      </c>
      <c r="K122" s="207"/>
      <c r="L122" s="36"/>
      <c r="M122" s="208" t="s">
        <v>1</v>
      </c>
      <c r="N122" s="209" t="s">
        <v>43</v>
      </c>
      <c r="O122" s="68"/>
      <c r="P122" s="210">
        <f t="shared" ref="P122:P131" si="1">O122*H122</f>
        <v>0</v>
      </c>
      <c r="Q122" s="210">
        <v>0</v>
      </c>
      <c r="R122" s="210">
        <f t="shared" ref="R122:R131" si="2">Q122*H122</f>
        <v>0</v>
      </c>
      <c r="S122" s="210">
        <v>0</v>
      </c>
      <c r="T122" s="210">
        <f t="shared" ref="T122:T131" si="3">S122*H122</f>
        <v>0</v>
      </c>
      <c r="U122" s="211" t="s">
        <v>1</v>
      </c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12" t="s">
        <v>124</v>
      </c>
      <c r="AT122" s="212" t="s">
        <v>121</v>
      </c>
      <c r="AU122" s="212" t="s">
        <v>88</v>
      </c>
      <c r="AY122" s="14" t="s">
        <v>118</v>
      </c>
      <c r="BE122" s="213">
        <f t="shared" ref="BE122:BE131" si="4">IF(N122="základní",J122,0)</f>
        <v>0</v>
      </c>
      <c r="BF122" s="213">
        <f t="shared" ref="BF122:BF131" si="5">IF(N122="snížená",J122,0)</f>
        <v>0</v>
      </c>
      <c r="BG122" s="213">
        <f t="shared" ref="BG122:BG131" si="6">IF(N122="zákl. přenesená",J122,0)</f>
        <v>0</v>
      </c>
      <c r="BH122" s="213">
        <f t="shared" ref="BH122:BH131" si="7">IF(N122="sníž. přenesená",J122,0)</f>
        <v>0</v>
      </c>
      <c r="BI122" s="213">
        <f t="shared" ref="BI122:BI131" si="8">IF(N122="nulová",J122,0)</f>
        <v>0</v>
      </c>
      <c r="BJ122" s="14" t="s">
        <v>86</v>
      </c>
      <c r="BK122" s="213">
        <f t="shared" ref="BK122:BK131" si="9">ROUND(I122*H122,2)</f>
        <v>0</v>
      </c>
      <c r="BL122" s="14" t="s">
        <v>124</v>
      </c>
      <c r="BM122" s="212" t="s">
        <v>125</v>
      </c>
    </row>
    <row r="123" spans="1:65" s="2" customFormat="1" ht="16.5" customHeight="1">
      <c r="A123" s="31"/>
      <c r="B123" s="32"/>
      <c r="C123" s="200" t="s">
        <v>88</v>
      </c>
      <c r="D123" s="200" t="s">
        <v>121</v>
      </c>
      <c r="E123" s="201" t="s">
        <v>126</v>
      </c>
      <c r="F123" s="202" t="s">
        <v>127</v>
      </c>
      <c r="G123" s="203" t="s">
        <v>123</v>
      </c>
      <c r="H123" s="204">
        <v>2</v>
      </c>
      <c r="I123" s="205"/>
      <c r="J123" s="206">
        <f t="shared" si="0"/>
        <v>0</v>
      </c>
      <c r="K123" s="207"/>
      <c r="L123" s="36"/>
      <c r="M123" s="208" t="s">
        <v>1</v>
      </c>
      <c r="N123" s="209" t="s">
        <v>43</v>
      </c>
      <c r="O123" s="68"/>
      <c r="P123" s="210">
        <f t="shared" si="1"/>
        <v>0</v>
      </c>
      <c r="Q123" s="210">
        <v>0</v>
      </c>
      <c r="R123" s="210">
        <f t="shared" si="2"/>
        <v>0</v>
      </c>
      <c r="S123" s="210">
        <v>0</v>
      </c>
      <c r="T123" s="210">
        <f t="shared" si="3"/>
        <v>0</v>
      </c>
      <c r="U123" s="211" t="s">
        <v>1</v>
      </c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12" t="s">
        <v>124</v>
      </c>
      <c r="AT123" s="212" t="s">
        <v>121</v>
      </c>
      <c r="AU123" s="212" t="s">
        <v>88</v>
      </c>
      <c r="AY123" s="14" t="s">
        <v>118</v>
      </c>
      <c r="BE123" s="213">
        <f t="shared" si="4"/>
        <v>0</v>
      </c>
      <c r="BF123" s="213">
        <f t="shared" si="5"/>
        <v>0</v>
      </c>
      <c r="BG123" s="213">
        <f t="shared" si="6"/>
        <v>0</v>
      </c>
      <c r="BH123" s="213">
        <f t="shared" si="7"/>
        <v>0</v>
      </c>
      <c r="BI123" s="213">
        <f t="shared" si="8"/>
        <v>0</v>
      </c>
      <c r="BJ123" s="14" t="s">
        <v>86</v>
      </c>
      <c r="BK123" s="213">
        <f t="shared" si="9"/>
        <v>0</v>
      </c>
      <c r="BL123" s="14" t="s">
        <v>124</v>
      </c>
      <c r="BM123" s="212" t="s">
        <v>128</v>
      </c>
    </row>
    <row r="124" spans="1:65" s="2" customFormat="1" ht="16.5" customHeight="1">
      <c r="A124" s="31"/>
      <c r="B124" s="32"/>
      <c r="C124" s="200" t="s">
        <v>129</v>
      </c>
      <c r="D124" s="200" t="s">
        <v>121</v>
      </c>
      <c r="E124" s="201" t="s">
        <v>130</v>
      </c>
      <c r="F124" s="202" t="s">
        <v>131</v>
      </c>
      <c r="G124" s="203" t="s">
        <v>123</v>
      </c>
      <c r="H124" s="204">
        <v>1</v>
      </c>
      <c r="I124" s="205"/>
      <c r="J124" s="206">
        <f t="shared" si="0"/>
        <v>0</v>
      </c>
      <c r="K124" s="207"/>
      <c r="L124" s="36"/>
      <c r="M124" s="208" t="s">
        <v>1</v>
      </c>
      <c r="N124" s="209" t="s">
        <v>43</v>
      </c>
      <c r="O124" s="68"/>
      <c r="P124" s="210">
        <f t="shared" si="1"/>
        <v>0</v>
      </c>
      <c r="Q124" s="210">
        <v>0</v>
      </c>
      <c r="R124" s="210">
        <f t="shared" si="2"/>
        <v>0</v>
      </c>
      <c r="S124" s="210">
        <v>0</v>
      </c>
      <c r="T124" s="210">
        <f t="shared" si="3"/>
        <v>0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124</v>
      </c>
      <c r="AT124" s="212" t="s">
        <v>121</v>
      </c>
      <c r="AU124" s="212" t="s">
        <v>88</v>
      </c>
      <c r="AY124" s="14" t="s">
        <v>118</v>
      </c>
      <c r="BE124" s="213">
        <f t="shared" si="4"/>
        <v>0</v>
      </c>
      <c r="BF124" s="213">
        <f t="shared" si="5"/>
        <v>0</v>
      </c>
      <c r="BG124" s="213">
        <f t="shared" si="6"/>
        <v>0</v>
      </c>
      <c r="BH124" s="213">
        <f t="shared" si="7"/>
        <v>0</v>
      </c>
      <c r="BI124" s="213">
        <f t="shared" si="8"/>
        <v>0</v>
      </c>
      <c r="BJ124" s="14" t="s">
        <v>86</v>
      </c>
      <c r="BK124" s="213">
        <f t="shared" si="9"/>
        <v>0</v>
      </c>
      <c r="BL124" s="14" t="s">
        <v>124</v>
      </c>
      <c r="BM124" s="212" t="s">
        <v>132</v>
      </c>
    </row>
    <row r="125" spans="1:65" s="2" customFormat="1" ht="16.5" customHeight="1">
      <c r="A125" s="31"/>
      <c r="B125" s="32"/>
      <c r="C125" s="200" t="s">
        <v>124</v>
      </c>
      <c r="D125" s="200" t="s">
        <v>121</v>
      </c>
      <c r="E125" s="201" t="s">
        <v>133</v>
      </c>
      <c r="F125" s="202" t="s">
        <v>134</v>
      </c>
      <c r="G125" s="203" t="s">
        <v>123</v>
      </c>
      <c r="H125" s="204">
        <v>1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43</v>
      </c>
      <c r="O125" s="68"/>
      <c r="P125" s="210">
        <f t="shared" si="1"/>
        <v>0</v>
      </c>
      <c r="Q125" s="210">
        <v>0</v>
      </c>
      <c r="R125" s="210">
        <f t="shared" si="2"/>
        <v>0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124</v>
      </c>
      <c r="AT125" s="212" t="s">
        <v>121</v>
      </c>
      <c r="AU125" s="212" t="s">
        <v>88</v>
      </c>
      <c r="AY125" s="14" t="s">
        <v>118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86</v>
      </c>
      <c r="BK125" s="213">
        <f t="shared" si="9"/>
        <v>0</v>
      </c>
      <c r="BL125" s="14" t="s">
        <v>124</v>
      </c>
      <c r="BM125" s="212" t="s">
        <v>135</v>
      </c>
    </row>
    <row r="126" spans="1:65" s="2" customFormat="1" ht="21.75" customHeight="1">
      <c r="A126" s="31"/>
      <c r="B126" s="32"/>
      <c r="C126" s="200" t="s">
        <v>136</v>
      </c>
      <c r="D126" s="200" t="s">
        <v>121</v>
      </c>
      <c r="E126" s="201" t="s">
        <v>137</v>
      </c>
      <c r="F126" s="202" t="s">
        <v>138</v>
      </c>
      <c r="G126" s="203" t="s">
        <v>123</v>
      </c>
      <c r="H126" s="204">
        <v>1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43</v>
      </c>
      <c r="O126" s="68"/>
      <c r="P126" s="210">
        <f t="shared" si="1"/>
        <v>0</v>
      </c>
      <c r="Q126" s="210">
        <v>0</v>
      </c>
      <c r="R126" s="210">
        <f t="shared" si="2"/>
        <v>0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124</v>
      </c>
      <c r="AT126" s="212" t="s">
        <v>121</v>
      </c>
      <c r="AU126" s="212" t="s">
        <v>88</v>
      </c>
      <c r="AY126" s="14" t="s">
        <v>118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86</v>
      </c>
      <c r="BK126" s="213">
        <f t="shared" si="9"/>
        <v>0</v>
      </c>
      <c r="BL126" s="14" t="s">
        <v>124</v>
      </c>
      <c r="BM126" s="212" t="s">
        <v>139</v>
      </c>
    </row>
    <row r="127" spans="1:65" s="2" customFormat="1" ht="16.5" customHeight="1">
      <c r="A127" s="31"/>
      <c r="B127" s="32"/>
      <c r="C127" s="200" t="s">
        <v>140</v>
      </c>
      <c r="D127" s="200" t="s">
        <v>121</v>
      </c>
      <c r="E127" s="201" t="s">
        <v>141</v>
      </c>
      <c r="F127" s="202" t="s">
        <v>142</v>
      </c>
      <c r="G127" s="203" t="s">
        <v>123</v>
      </c>
      <c r="H127" s="204">
        <v>2</v>
      </c>
      <c r="I127" s="205"/>
      <c r="J127" s="206">
        <f t="shared" si="0"/>
        <v>0</v>
      </c>
      <c r="K127" s="207"/>
      <c r="L127" s="36"/>
      <c r="M127" s="208" t="s">
        <v>1</v>
      </c>
      <c r="N127" s="209" t="s">
        <v>43</v>
      </c>
      <c r="O127" s="68"/>
      <c r="P127" s="210">
        <f t="shared" si="1"/>
        <v>0</v>
      </c>
      <c r="Q127" s="210">
        <v>0</v>
      </c>
      <c r="R127" s="210">
        <f t="shared" si="2"/>
        <v>0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124</v>
      </c>
      <c r="AT127" s="212" t="s">
        <v>121</v>
      </c>
      <c r="AU127" s="212" t="s">
        <v>88</v>
      </c>
      <c r="AY127" s="14" t="s">
        <v>118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86</v>
      </c>
      <c r="BK127" s="213">
        <f t="shared" si="9"/>
        <v>0</v>
      </c>
      <c r="BL127" s="14" t="s">
        <v>124</v>
      </c>
      <c r="BM127" s="212" t="s">
        <v>143</v>
      </c>
    </row>
    <row r="128" spans="1:65" s="2" customFormat="1" ht="21.75" customHeight="1">
      <c r="A128" s="31"/>
      <c r="B128" s="32"/>
      <c r="C128" s="200" t="s">
        <v>144</v>
      </c>
      <c r="D128" s="200" t="s">
        <v>121</v>
      </c>
      <c r="E128" s="201" t="s">
        <v>145</v>
      </c>
      <c r="F128" s="202" t="s">
        <v>146</v>
      </c>
      <c r="G128" s="203" t="s">
        <v>123</v>
      </c>
      <c r="H128" s="204">
        <v>1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43</v>
      </c>
      <c r="O128" s="68"/>
      <c r="P128" s="210">
        <f t="shared" si="1"/>
        <v>0</v>
      </c>
      <c r="Q128" s="210">
        <v>0</v>
      </c>
      <c r="R128" s="210">
        <f t="shared" si="2"/>
        <v>0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124</v>
      </c>
      <c r="AT128" s="212" t="s">
        <v>121</v>
      </c>
      <c r="AU128" s="212" t="s">
        <v>88</v>
      </c>
      <c r="AY128" s="14" t="s">
        <v>118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86</v>
      </c>
      <c r="BK128" s="213">
        <f t="shared" si="9"/>
        <v>0</v>
      </c>
      <c r="BL128" s="14" t="s">
        <v>124</v>
      </c>
      <c r="BM128" s="212" t="s">
        <v>147</v>
      </c>
    </row>
    <row r="129" spans="1:65" s="2" customFormat="1" ht="16.5" customHeight="1">
      <c r="A129" s="31"/>
      <c r="B129" s="32"/>
      <c r="C129" s="200" t="s">
        <v>148</v>
      </c>
      <c r="D129" s="200" t="s">
        <v>121</v>
      </c>
      <c r="E129" s="201" t="s">
        <v>149</v>
      </c>
      <c r="F129" s="202" t="s">
        <v>150</v>
      </c>
      <c r="G129" s="203" t="s">
        <v>123</v>
      </c>
      <c r="H129" s="204">
        <v>1</v>
      </c>
      <c r="I129" s="205"/>
      <c r="J129" s="206">
        <f t="shared" si="0"/>
        <v>0</v>
      </c>
      <c r="K129" s="207"/>
      <c r="L129" s="36"/>
      <c r="M129" s="208" t="s">
        <v>1</v>
      </c>
      <c r="N129" s="209" t="s">
        <v>43</v>
      </c>
      <c r="O129" s="68"/>
      <c r="P129" s="210">
        <f t="shared" si="1"/>
        <v>0</v>
      </c>
      <c r="Q129" s="210">
        <v>0</v>
      </c>
      <c r="R129" s="210">
        <f t="shared" si="2"/>
        <v>0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124</v>
      </c>
      <c r="AT129" s="212" t="s">
        <v>121</v>
      </c>
      <c r="AU129" s="212" t="s">
        <v>88</v>
      </c>
      <c r="AY129" s="14" t="s">
        <v>118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86</v>
      </c>
      <c r="BK129" s="213">
        <f t="shared" si="9"/>
        <v>0</v>
      </c>
      <c r="BL129" s="14" t="s">
        <v>124</v>
      </c>
      <c r="BM129" s="212" t="s">
        <v>151</v>
      </c>
    </row>
    <row r="130" spans="1:65" s="2" customFormat="1" ht="16.5" customHeight="1">
      <c r="A130" s="31"/>
      <c r="B130" s="32"/>
      <c r="C130" s="200" t="s">
        <v>152</v>
      </c>
      <c r="D130" s="200" t="s">
        <v>121</v>
      </c>
      <c r="E130" s="201" t="s">
        <v>153</v>
      </c>
      <c r="F130" s="202" t="s">
        <v>154</v>
      </c>
      <c r="G130" s="203" t="s">
        <v>123</v>
      </c>
      <c r="H130" s="204">
        <v>2</v>
      </c>
      <c r="I130" s="205"/>
      <c r="J130" s="206">
        <f t="shared" si="0"/>
        <v>0</v>
      </c>
      <c r="K130" s="207"/>
      <c r="L130" s="36"/>
      <c r="M130" s="208" t="s">
        <v>1</v>
      </c>
      <c r="N130" s="209" t="s">
        <v>43</v>
      </c>
      <c r="O130" s="68"/>
      <c r="P130" s="210">
        <f t="shared" si="1"/>
        <v>0</v>
      </c>
      <c r="Q130" s="210">
        <v>0</v>
      </c>
      <c r="R130" s="210">
        <f t="shared" si="2"/>
        <v>0</v>
      </c>
      <c r="S130" s="210">
        <v>0</v>
      </c>
      <c r="T130" s="210">
        <f t="shared" si="3"/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124</v>
      </c>
      <c r="AT130" s="212" t="s">
        <v>121</v>
      </c>
      <c r="AU130" s="212" t="s">
        <v>88</v>
      </c>
      <c r="AY130" s="14" t="s">
        <v>118</v>
      </c>
      <c r="BE130" s="213">
        <f t="shared" si="4"/>
        <v>0</v>
      </c>
      <c r="BF130" s="213">
        <f t="shared" si="5"/>
        <v>0</v>
      </c>
      <c r="BG130" s="213">
        <f t="shared" si="6"/>
        <v>0</v>
      </c>
      <c r="BH130" s="213">
        <f t="shared" si="7"/>
        <v>0</v>
      </c>
      <c r="BI130" s="213">
        <f t="shared" si="8"/>
        <v>0</v>
      </c>
      <c r="BJ130" s="14" t="s">
        <v>86</v>
      </c>
      <c r="BK130" s="213">
        <f t="shared" si="9"/>
        <v>0</v>
      </c>
      <c r="BL130" s="14" t="s">
        <v>124</v>
      </c>
      <c r="BM130" s="212" t="s">
        <v>155</v>
      </c>
    </row>
    <row r="131" spans="1:65" s="2" customFormat="1" ht="16.5" customHeight="1">
      <c r="A131" s="31"/>
      <c r="B131" s="32"/>
      <c r="C131" s="200" t="s">
        <v>156</v>
      </c>
      <c r="D131" s="200" t="s">
        <v>121</v>
      </c>
      <c r="E131" s="201" t="s">
        <v>156</v>
      </c>
      <c r="F131" s="202" t="s">
        <v>157</v>
      </c>
      <c r="G131" s="203" t="s">
        <v>123</v>
      </c>
      <c r="H131" s="204">
        <v>1</v>
      </c>
      <c r="I131" s="205"/>
      <c r="J131" s="206">
        <f t="shared" si="0"/>
        <v>0</v>
      </c>
      <c r="K131" s="207"/>
      <c r="L131" s="36"/>
      <c r="M131" s="208" t="s">
        <v>1</v>
      </c>
      <c r="N131" s="209" t="s">
        <v>43</v>
      </c>
      <c r="O131" s="68"/>
      <c r="P131" s="210">
        <f t="shared" si="1"/>
        <v>0</v>
      </c>
      <c r="Q131" s="210">
        <v>0</v>
      </c>
      <c r="R131" s="210">
        <f t="shared" si="2"/>
        <v>0</v>
      </c>
      <c r="S131" s="210">
        <v>0</v>
      </c>
      <c r="T131" s="210">
        <f t="shared" si="3"/>
        <v>0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124</v>
      </c>
      <c r="AT131" s="212" t="s">
        <v>121</v>
      </c>
      <c r="AU131" s="212" t="s">
        <v>88</v>
      </c>
      <c r="AY131" s="14" t="s">
        <v>118</v>
      </c>
      <c r="BE131" s="213">
        <f t="shared" si="4"/>
        <v>0</v>
      </c>
      <c r="BF131" s="213">
        <f t="shared" si="5"/>
        <v>0</v>
      </c>
      <c r="BG131" s="213">
        <f t="shared" si="6"/>
        <v>0</v>
      </c>
      <c r="BH131" s="213">
        <f t="shared" si="7"/>
        <v>0</v>
      </c>
      <c r="BI131" s="213">
        <f t="shared" si="8"/>
        <v>0</v>
      </c>
      <c r="BJ131" s="14" t="s">
        <v>86</v>
      </c>
      <c r="BK131" s="213">
        <f t="shared" si="9"/>
        <v>0</v>
      </c>
      <c r="BL131" s="14" t="s">
        <v>124</v>
      </c>
      <c r="BM131" s="212" t="s">
        <v>158</v>
      </c>
    </row>
    <row r="132" spans="1:65" s="12" customFormat="1" ht="22.9" customHeight="1">
      <c r="B132" s="184"/>
      <c r="C132" s="185"/>
      <c r="D132" s="186" t="s">
        <v>77</v>
      </c>
      <c r="E132" s="198" t="s">
        <v>126</v>
      </c>
      <c r="F132" s="198" t="s">
        <v>159</v>
      </c>
      <c r="G132" s="185"/>
      <c r="H132" s="185"/>
      <c r="I132" s="188"/>
      <c r="J132" s="199">
        <f>BK132</f>
        <v>0</v>
      </c>
      <c r="K132" s="185"/>
      <c r="L132" s="190"/>
      <c r="M132" s="191"/>
      <c r="N132" s="192"/>
      <c r="O132" s="192"/>
      <c r="P132" s="193">
        <f>SUM(P133:P136)</f>
        <v>0</v>
      </c>
      <c r="Q132" s="192"/>
      <c r="R132" s="193">
        <f>SUM(R133:R136)</f>
        <v>0</v>
      </c>
      <c r="S132" s="192"/>
      <c r="T132" s="193">
        <f>SUM(T133:T136)</f>
        <v>0</v>
      </c>
      <c r="U132" s="194"/>
      <c r="AR132" s="195" t="s">
        <v>86</v>
      </c>
      <c r="AT132" s="196" t="s">
        <v>77</v>
      </c>
      <c r="AU132" s="196" t="s">
        <v>86</v>
      </c>
      <c r="AY132" s="195" t="s">
        <v>118</v>
      </c>
      <c r="BK132" s="197">
        <f>SUM(BK133:BK136)</f>
        <v>0</v>
      </c>
    </row>
    <row r="133" spans="1:65" s="2" customFormat="1" ht="16.5" customHeight="1">
      <c r="A133" s="31"/>
      <c r="B133" s="32"/>
      <c r="C133" s="200" t="s">
        <v>160</v>
      </c>
      <c r="D133" s="200" t="s">
        <v>121</v>
      </c>
      <c r="E133" s="201" t="s">
        <v>161</v>
      </c>
      <c r="F133" s="202" t="s">
        <v>162</v>
      </c>
      <c r="G133" s="203" t="s">
        <v>1</v>
      </c>
      <c r="H133" s="204">
        <v>0</v>
      </c>
      <c r="I133" s="205"/>
      <c r="J133" s="206">
        <f>ROUND(I133*H133,2)</f>
        <v>0</v>
      </c>
      <c r="K133" s="207"/>
      <c r="L133" s="36"/>
      <c r="M133" s="208" t="s">
        <v>1</v>
      </c>
      <c r="N133" s="209" t="s">
        <v>43</v>
      </c>
      <c r="O133" s="68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0">
        <f>S133*H133</f>
        <v>0</v>
      </c>
      <c r="U133" s="211" t="s">
        <v>1</v>
      </c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2" t="s">
        <v>124</v>
      </c>
      <c r="AT133" s="212" t="s">
        <v>121</v>
      </c>
      <c r="AU133" s="212" t="s">
        <v>88</v>
      </c>
      <c r="AY133" s="14" t="s">
        <v>118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86</v>
      </c>
      <c r="BK133" s="213">
        <f>ROUND(I133*H133,2)</f>
        <v>0</v>
      </c>
      <c r="BL133" s="14" t="s">
        <v>124</v>
      </c>
      <c r="BM133" s="212" t="s">
        <v>163</v>
      </c>
    </row>
    <row r="134" spans="1:65" s="2" customFormat="1" ht="175.5">
      <c r="A134" s="31"/>
      <c r="B134" s="32"/>
      <c r="C134" s="33"/>
      <c r="D134" s="214" t="s">
        <v>164</v>
      </c>
      <c r="E134" s="33"/>
      <c r="F134" s="215" t="s">
        <v>165</v>
      </c>
      <c r="G134" s="33"/>
      <c r="H134" s="33"/>
      <c r="I134" s="112"/>
      <c r="J134" s="33"/>
      <c r="K134" s="33"/>
      <c r="L134" s="36"/>
      <c r="M134" s="216"/>
      <c r="N134" s="217"/>
      <c r="O134" s="68"/>
      <c r="P134" s="68"/>
      <c r="Q134" s="68"/>
      <c r="R134" s="68"/>
      <c r="S134" s="68"/>
      <c r="T134" s="68"/>
      <c r="U134" s="69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164</v>
      </c>
      <c r="AU134" s="14" t="s">
        <v>88</v>
      </c>
    </row>
    <row r="135" spans="1:65" s="2" customFormat="1" ht="16.5" customHeight="1">
      <c r="A135" s="31"/>
      <c r="B135" s="32"/>
      <c r="C135" s="200" t="s">
        <v>14</v>
      </c>
      <c r="D135" s="200" t="s">
        <v>121</v>
      </c>
      <c r="E135" s="201" t="s">
        <v>166</v>
      </c>
      <c r="F135" s="202" t="s">
        <v>167</v>
      </c>
      <c r="G135" s="203" t="s">
        <v>1</v>
      </c>
      <c r="H135" s="204">
        <v>0</v>
      </c>
      <c r="I135" s="205"/>
      <c r="J135" s="206">
        <f>ROUND(I135*H135,2)</f>
        <v>0</v>
      </c>
      <c r="K135" s="207"/>
      <c r="L135" s="36"/>
      <c r="M135" s="208" t="s">
        <v>1</v>
      </c>
      <c r="N135" s="209" t="s">
        <v>43</v>
      </c>
      <c r="O135" s="68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0">
        <f>S135*H135</f>
        <v>0</v>
      </c>
      <c r="U135" s="211" t="s">
        <v>1</v>
      </c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2" t="s">
        <v>124</v>
      </c>
      <c r="AT135" s="212" t="s">
        <v>121</v>
      </c>
      <c r="AU135" s="212" t="s">
        <v>88</v>
      </c>
      <c r="AY135" s="14" t="s">
        <v>118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86</v>
      </c>
      <c r="BK135" s="213">
        <f>ROUND(I135*H135,2)</f>
        <v>0</v>
      </c>
      <c r="BL135" s="14" t="s">
        <v>124</v>
      </c>
      <c r="BM135" s="212" t="s">
        <v>168</v>
      </c>
    </row>
    <row r="136" spans="1:65" s="2" customFormat="1" ht="68.25">
      <c r="A136" s="31"/>
      <c r="B136" s="32"/>
      <c r="C136" s="33"/>
      <c r="D136" s="214" t="s">
        <v>164</v>
      </c>
      <c r="E136" s="33"/>
      <c r="F136" s="215" t="s">
        <v>169</v>
      </c>
      <c r="G136" s="33"/>
      <c r="H136" s="33"/>
      <c r="I136" s="112"/>
      <c r="J136" s="33"/>
      <c r="K136" s="33"/>
      <c r="L136" s="36"/>
      <c r="M136" s="218"/>
      <c r="N136" s="219"/>
      <c r="O136" s="220"/>
      <c r="P136" s="220"/>
      <c r="Q136" s="220"/>
      <c r="R136" s="220"/>
      <c r="S136" s="220"/>
      <c r="T136" s="220"/>
      <c r="U136" s="22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164</v>
      </c>
      <c r="AU136" s="14" t="s">
        <v>88</v>
      </c>
    </row>
    <row r="137" spans="1:65" s="2" customFormat="1" ht="6.95" customHeight="1">
      <c r="A137" s="31"/>
      <c r="B137" s="51"/>
      <c r="C137" s="52"/>
      <c r="D137" s="52"/>
      <c r="E137" s="52"/>
      <c r="F137" s="52"/>
      <c r="G137" s="52"/>
      <c r="H137" s="52"/>
      <c r="I137" s="149"/>
      <c r="J137" s="52"/>
      <c r="K137" s="52"/>
      <c r="L137" s="36"/>
      <c r="M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</sheetData>
  <sheetProtection algorithmName="SHA-512" hashValue="qy0s/XI30bRGmlL02U9XPJ3URl3WP4J5BZzw9w4iH4zxukIJALYWCkaqdzsY57L8G/BIZx0W1A2Pq+HPJXeEEw==" saltValue="Ly2qVlhdL+XGjP3mPhfD+qqrirQqQFhEFwNV6yHJV/IHxQ/gfKRtk3FCa+M0Er71NJXztIl+KvyMQH8IwiEDLQ==" spinCount="100000" sheet="1" objects="1" scenarios="1" formatColumns="0" formatRows="0" autoFilter="0"/>
  <autoFilter ref="C118:K13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5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5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4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8"/>
      <c r="J3" s="107"/>
      <c r="K3" s="107"/>
      <c r="L3" s="17"/>
      <c r="AT3" s="14" t="s">
        <v>88</v>
      </c>
    </row>
    <row r="4" spans="1:46" s="1" customFormat="1" ht="24.95" customHeight="1">
      <c r="B4" s="17"/>
      <c r="D4" s="109" t="s">
        <v>92</v>
      </c>
      <c r="I4" s="105"/>
      <c r="L4" s="17"/>
      <c r="M4" s="110" t="s">
        <v>10</v>
      </c>
      <c r="AT4" s="14" t="s">
        <v>4</v>
      </c>
    </row>
    <row r="5" spans="1:46" s="1" customFormat="1" ht="6.95" customHeight="1">
      <c r="B5" s="17"/>
      <c r="I5" s="105"/>
      <c r="L5" s="17"/>
    </row>
    <row r="6" spans="1:46" s="1" customFormat="1" ht="12" customHeight="1">
      <c r="B6" s="17"/>
      <c r="D6" s="111" t="s">
        <v>16</v>
      </c>
      <c r="I6" s="105"/>
      <c r="L6" s="17"/>
    </row>
    <row r="7" spans="1:46" s="1" customFormat="1" ht="16.5" customHeight="1">
      <c r="B7" s="17"/>
      <c r="E7" s="266" t="str">
        <f>'Rekapitulace zakázky'!K6</f>
        <v>Žst Strančice – oprava 4ks kabin výtahů včetně vstupních portálů</v>
      </c>
      <c r="F7" s="267"/>
      <c r="G7" s="267"/>
      <c r="H7" s="267"/>
      <c r="I7" s="105"/>
      <c r="L7" s="17"/>
    </row>
    <row r="8" spans="1:46" s="2" customFormat="1" ht="12" customHeight="1">
      <c r="A8" s="31"/>
      <c r="B8" s="36"/>
      <c r="C8" s="31"/>
      <c r="D8" s="111" t="s">
        <v>93</v>
      </c>
      <c r="E8" s="31"/>
      <c r="F8" s="31"/>
      <c r="G8" s="31"/>
      <c r="H8" s="31"/>
      <c r="I8" s="112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8" t="s">
        <v>170</v>
      </c>
      <c r="F9" s="269"/>
      <c r="G9" s="269"/>
      <c r="H9" s="269"/>
      <c r="I9" s="112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6"/>
      <c r="C10" s="31"/>
      <c r="D10" s="31"/>
      <c r="E10" s="31"/>
      <c r="F10" s="31"/>
      <c r="G10" s="31"/>
      <c r="H10" s="31"/>
      <c r="I10" s="112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11" t="s">
        <v>18</v>
      </c>
      <c r="E11" s="31"/>
      <c r="F11" s="113" t="s">
        <v>1</v>
      </c>
      <c r="G11" s="31"/>
      <c r="H11" s="31"/>
      <c r="I11" s="114" t="s">
        <v>19</v>
      </c>
      <c r="J11" s="113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11" t="s">
        <v>20</v>
      </c>
      <c r="E12" s="31"/>
      <c r="F12" s="113" t="s">
        <v>21</v>
      </c>
      <c r="G12" s="31"/>
      <c r="H12" s="31"/>
      <c r="I12" s="114" t="s">
        <v>22</v>
      </c>
      <c r="J12" s="115" t="str">
        <f>'Rekapitulace zakázky'!AN8</f>
        <v>10. 7. 2020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112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11" t="s">
        <v>24</v>
      </c>
      <c r="E14" s="31"/>
      <c r="F14" s="31"/>
      <c r="G14" s="31"/>
      <c r="H14" s="31"/>
      <c r="I14" s="114" t="s">
        <v>25</v>
      </c>
      <c r="J14" s="113" t="s">
        <v>26</v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3" t="s">
        <v>27</v>
      </c>
      <c r="F15" s="31"/>
      <c r="G15" s="31"/>
      <c r="H15" s="31"/>
      <c r="I15" s="114" t="s">
        <v>28</v>
      </c>
      <c r="J15" s="113" t="s">
        <v>29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112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11" t="s">
        <v>30</v>
      </c>
      <c r="E17" s="31"/>
      <c r="F17" s="31"/>
      <c r="G17" s="31"/>
      <c r="H17" s="31"/>
      <c r="I17" s="114" t="s">
        <v>25</v>
      </c>
      <c r="J17" s="27" t="str">
        <f>'Rekapitulace zakázky'!AN13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70" t="str">
        <f>'Rekapitulace zakázky'!E14</f>
        <v>Vyplň údaj</v>
      </c>
      <c r="F18" s="271"/>
      <c r="G18" s="271"/>
      <c r="H18" s="271"/>
      <c r="I18" s="114" t="s">
        <v>28</v>
      </c>
      <c r="J18" s="27" t="str">
        <f>'Rekapitulace zakázky'!AN14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112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11" t="s">
        <v>32</v>
      </c>
      <c r="E20" s="31"/>
      <c r="F20" s="31"/>
      <c r="G20" s="31"/>
      <c r="H20" s="31"/>
      <c r="I20" s="114" t="s">
        <v>25</v>
      </c>
      <c r="J20" s="113" t="str">
        <f>IF('Rekapitulace zakázky'!AN16="","",'Rekapitulace zakázky'!AN16)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3" t="str">
        <f>IF('Rekapitulace zakázky'!E17="","",'Rekapitulace zakázky'!E17)</f>
        <v xml:space="preserve"> </v>
      </c>
      <c r="F21" s="31"/>
      <c r="G21" s="31"/>
      <c r="H21" s="31"/>
      <c r="I21" s="114" t="s">
        <v>28</v>
      </c>
      <c r="J21" s="113" t="str">
        <f>IF('Rekapitulace zakázky'!AN17="","",'Rekapitulace zakázky'!AN17)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112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11" t="s">
        <v>35</v>
      </c>
      <c r="E23" s="31"/>
      <c r="F23" s="31"/>
      <c r="G23" s="31"/>
      <c r="H23" s="31"/>
      <c r="I23" s="114" t="s">
        <v>25</v>
      </c>
      <c r="J23" s="113" t="s">
        <v>1</v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3" t="s">
        <v>36</v>
      </c>
      <c r="F24" s="31"/>
      <c r="G24" s="31"/>
      <c r="H24" s="31"/>
      <c r="I24" s="114" t="s">
        <v>28</v>
      </c>
      <c r="J24" s="113" t="s">
        <v>1</v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112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11" t="s">
        <v>37</v>
      </c>
      <c r="E26" s="31"/>
      <c r="F26" s="31"/>
      <c r="G26" s="31"/>
      <c r="H26" s="31"/>
      <c r="I26" s="112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6"/>
      <c r="B27" s="117"/>
      <c r="C27" s="116"/>
      <c r="D27" s="116"/>
      <c r="E27" s="272" t="s">
        <v>1</v>
      </c>
      <c r="F27" s="272"/>
      <c r="G27" s="272"/>
      <c r="H27" s="272"/>
      <c r="I27" s="118"/>
      <c r="J27" s="116"/>
      <c r="K27" s="116"/>
      <c r="L27" s="119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112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20"/>
      <c r="E29" s="120"/>
      <c r="F29" s="120"/>
      <c r="G29" s="120"/>
      <c r="H29" s="120"/>
      <c r="I29" s="121"/>
      <c r="J29" s="120"/>
      <c r="K29" s="12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22" t="s">
        <v>38</v>
      </c>
      <c r="E30" s="31"/>
      <c r="F30" s="31"/>
      <c r="G30" s="31"/>
      <c r="H30" s="31"/>
      <c r="I30" s="112"/>
      <c r="J30" s="123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20"/>
      <c r="E31" s="120"/>
      <c r="F31" s="120"/>
      <c r="G31" s="120"/>
      <c r="H31" s="120"/>
      <c r="I31" s="121"/>
      <c r="J31" s="120"/>
      <c r="K31" s="120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24" t="s">
        <v>40</v>
      </c>
      <c r="G32" s="31"/>
      <c r="H32" s="31"/>
      <c r="I32" s="125" t="s">
        <v>39</v>
      </c>
      <c r="J32" s="124" t="s">
        <v>41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26" t="s">
        <v>42</v>
      </c>
      <c r="E33" s="111" t="s">
        <v>43</v>
      </c>
      <c r="F33" s="127">
        <f>ROUND((SUM(BE119:BE136)),  2)</f>
        <v>0</v>
      </c>
      <c r="G33" s="31"/>
      <c r="H33" s="31"/>
      <c r="I33" s="128">
        <v>0.21</v>
      </c>
      <c r="J33" s="127">
        <f>ROUND(((SUM(BE119:BE136))*I33),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11" t="s">
        <v>44</v>
      </c>
      <c r="F34" s="127">
        <f>ROUND((SUM(BF119:BF136)),  2)</f>
        <v>0</v>
      </c>
      <c r="G34" s="31"/>
      <c r="H34" s="31"/>
      <c r="I34" s="128">
        <v>0.15</v>
      </c>
      <c r="J34" s="127">
        <f>ROUND(((SUM(BF119:BF136))*I34),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11" t="s">
        <v>45</v>
      </c>
      <c r="F35" s="127">
        <f>ROUND((SUM(BG119:BG136)),  2)</f>
        <v>0</v>
      </c>
      <c r="G35" s="31"/>
      <c r="H35" s="31"/>
      <c r="I35" s="128">
        <v>0.21</v>
      </c>
      <c r="J35" s="127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11" t="s">
        <v>46</v>
      </c>
      <c r="F36" s="127">
        <f>ROUND((SUM(BH119:BH136)),  2)</f>
        <v>0</v>
      </c>
      <c r="G36" s="31"/>
      <c r="H36" s="31"/>
      <c r="I36" s="128">
        <v>0.15</v>
      </c>
      <c r="J36" s="127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11" t="s">
        <v>47</v>
      </c>
      <c r="F37" s="127">
        <f>ROUND((SUM(BI119:BI136)),  2)</f>
        <v>0</v>
      </c>
      <c r="G37" s="31"/>
      <c r="H37" s="31"/>
      <c r="I37" s="128">
        <v>0</v>
      </c>
      <c r="J37" s="127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112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9"/>
      <c r="D39" s="130" t="s">
        <v>48</v>
      </c>
      <c r="E39" s="131"/>
      <c r="F39" s="131"/>
      <c r="G39" s="132" t="s">
        <v>49</v>
      </c>
      <c r="H39" s="133" t="s">
        <v>50</v>
      </c>
      <c r="I39" s="134"/>
      <c r="J39" s="135">
        <f>SUM(J30:J37)</f>
        <v>0</v>
      </c>
      <c r="K39" s="136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112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I41" s="105"/>
      <c r="L41" s="17"/>
    </row>
    <row r="42" spans="1:31" s="1" customFormat="1" ht="14.45" customHeight="1">
      <c r="B42" s="17"/>
      <c r="I42" s="105"/>
      <c r="L42" s="17"/>
    </row>
    <row r="43" spans="1:31" s="1" customFormat="1" ht="14.45" customHeight="1">
      <c r="B43" s="17"/>
      <c r="I43" s="105"/>
      <c r="L43" s="17"/>
    </row>
    <row r="44" spans="1:31" s="1" customFormat="1" ht="14.45" customHeight="1">
      <c r="B44" s="17"/>
      <c r="I44" s="105"/>
      <c r="L44" s="17"/>
    </row>
    <row r="45" spans="1:31" s="1" customFormat="1" ht="14.45" customHeight="1">
      <c r="B45" s="17"/>
      <c r="I45" s="105"/>
      <c r="L45" s="17"/>
    </row>
    <row r="46" spans="1:31" s="1" customFormat="1" ht="14.45" customHeight="1">
      <c r="B46" s="17"/>
      <c r="I46" s="105"/>
      <c r="L46" s="17"/>
    </row>
    <row r="47" spans="1:31" s="1" customFormat="1" ht="14.45" customHeight="1">
      <c r="B47" s="17"/>
      <c r="I47" s="105"/>
      <c r="L47" s="17"/>
    </row>
    <row r="48" spans="1:31" s="1" customFormat="1" ht="14.45" customHeight="1">
      <c r="B48" s="17"/>
      <c r="I48" s="105"/>
      <c r="L48" s="17"/>
    </row>
    <row r="49" spans="1:31" s="1" customFormat="1" ht="14.45" customHeight="1">
      <c r="B49" s="17"/>
      <c r="I49" s="105"/>
      <c r="L49" s="17"/>
    </row>
    <row r="50" spans="1:31" s="2" customFormat="1" ht="14.45" customHeight="1">
      <c r="B50" s="48"/>
      <c r="D50" s="137" t="s">
        <v>51</v>
      </c>
      <c r="E50" s="138"/>
      <c r="F50" s="138"/>
      <c r="G50" s="137" t="s">
        <v>52</v>
      </c>
      <c r="H50" s="138"/>
      <c r="I50" s="139"/>
      <c r="J50" s="138"/>
      <c r="K50" s="138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40" t="s">
        <v>53</v>
      </c>
      <c r="E61" s="141"/>
      <c r="F61" s="142" t="s">
        <v>54</v>
      </c>
      <c r="G61" s="140" t="s">
        <v>53</v>
      </c>
      <c r="H61" s="141"/>
      <c r="I61" s="143"/>
      <c r="J61" s="144" t="s">
        <v>54</v>
      </c>
      <c r="K61" s="141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37" t="s">
        <v>55</v>
      </c>
      <c r="E65" s="145"/>
      <c r="F65" s="145"/>
      <c r="G65" s="137" t="s">
        <v>56</v>
      </c>
      <c r="H65" s="145"/>
      <c r="I65" s="146"/>
      <c r="J65" s="145"/>
      <c r="K65" s="14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40" t="s">
        <v>53</v>
      </c>
      <c r="E76" s="141"/>
      <c r="F76" s="142" t="s">
        <v>54</v>
      </c>
      <c r="G76" s="140" t="s">
        <v>53</v>
      </c>
      <c r="H76" s="141"/>
      <c r="I76" s="143"/>
      <c r="J76" s="144" t="s">
        <v>54</v>
      </c>
      <c r="K76" s="141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47"/>
      <c r="C77" s="148"/>
      <c r="D77" s="148"/>
      <c r="E77" s="148"/>
      <c r="F77" s="148"/>
      <c r="G77" s="148"/>
      <c r="H77" s="148"/>
      <c r="I77" s="149"/>
      <c r="J77" s="148"/>
      <c r="K77" s="148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50"/>
      <c r="C81" s="151"/>
      <c r="D81" s="151"/>
      <c r="E81" s="151"/>
      <c r="F81" s="151"/>
      <c r="G81" s="151"/>
      <c r="H81" s="151"/>
      <c r="I81" s="152"/>
      <c r="J81" s="151"/>
      <c r="K81" s="151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95</v>
      </c>
      <c r="D82" s="33"/>
      <c r="E82" s="33"/>
      <c r="F82" s="33"/>
      <c r="G82" s="33"/>
      <c r="H82" s="33"/>
      <c r="I82" s="112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112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112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4" t="str">
        <f>E7</f>
        <v>Žst Strančice – oprava 4ks kabin výtahů včetně vstupních portálů</v>
      </c>
      <c r="F85" s="265"/>
      <c r="G85" s="265"/>
      <c r="H85" s="265"/>
      <c r="I85" s="112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93</v>
      </c>
      <c r="D86" s="33"/>
      <c r="E86" s="33"/>
      <c r="F86" s="33"/>
      <c r="G86" s="33"/>
      <c r="H86" s="33"/>
      <c r="I86" s="112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3" t="str">
        <f>E9</f>
        <v>SO.02 - osobní lanový výtah - ev.č. 80177, 80178, 80179</v>
      </c>
      <c r="F87" s="263"/>
      <c r="G87" s="263"/>
      <c r="H87" s="263"/>
      <c r="I87" s="112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112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>Strančice</v>
      </c>
      <c r="G89" s="33"/>
      <c r="H89" s="33"/>
      <c r="I89" s="114" t="s">
        <v>22</v>
      </c>
      <c r="J89" s="63" t="str">
        <f>IF(J12="","",J12)</f>
        <v>10. 7. 2020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112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>Správa železnic, státní organizace</v>
      </c>
      <c r="G91" s="33"/>
      <c r="H91" s="33"/>
      <c r="I91" s="114" t="s">
        <v>32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30</v>
      </c>
      <c r="D92" s="33"/>
      <c r="E92" s="33"/>
      <c r="F92" s="24" t="str">
        <f>IF(E18="","",E18)</f>
        <v>Vyplň údaj</v>
      </c>
      <c r="G92" s="33"/>
      <c r="H92" s="33"/>
      <c r="I92" s="114" t="s">
        <v>35</v>
      </c>
      <c r="J92" s="29" t="str">
        <f>E24</f>
        <v>L. Malý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112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53" t="s">
        <v>96</v>
      </c>
      <c r="D94" s="154"/>
      <c r="E94" s="154"/>
      <c r="F94" s="154"/>
      <c r="G94" s="154"/>
      <c r="H94" s="154"/>
      <c r="I94" s="155"/>
      <c r="J94" s="156" t="s">
        <v>97</v>
      </c>
      <c r="K94" s="154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112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57" t="s">
        <v>98</v>
      </c>
      <c r="D96" s="33"/>
      <c r="E96" s="33"/>
      <c r="F96" s="33"/>
      <c r="G96" s="33"/>
      <c r="H96" s="33"/>
      <c r="I96" s="112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99</v>
      </c>
    </row>
    <row r="97" spans="1:31" s="9" customFormat="1" ht="24.95" customHeight="1">
      <c r="B97" s="158"/>
      <c r="C97" s="159"/>
      <c r="D97" s="160" t="s">
        <v>100</v>
      </c>
      <c r="E97" s="161"/>
      <c r="F97" s="161"/>
      <c r="G97" s="161"/>
      <c r="H97" s="161"/>
      <c r="I97" s="162"/>
      <c r="J97" s="163">
        <f>J120</f>
        <v>0</v>
      </c>
      <c r="K97" s="159"/>
      <c r="L97" s="164"/>
    </row>
    <row r="98" spans="1:31" s="10" customFormat="1" ht="19.899999999999999" customHeight="1">
      <c r="B98" s="165"/>
      <c r="C98" s="166"/>
      <c r="D98" s="167" t="s">
        <v>101</v>
      </c>
      <c r="E98" s="168"/>
      <c r="F98" s="168"/>
      <c r="G98" s="168"/>
      <c r="H98" s="168"/>
      <c r="I98" s="169"/>
      <c r="J98" s="170">
        <f>J121</f>
        <v>0</v>
      </c>
      <c r="K98" s="166"/>
      <c r="L98" s="171"/>
    </row>
    <row r="99" spans="1:31" s="10" customFormat="1" ht="19.899999999999999" customHeight="1">
      <c r="B99" s="165"/>
      <c r="C99" s="166"/>
      <c r="D99" s="167" t="s">
        <v>102</v>
      </c>
      <c r="E99" s="168"/>
      <c r="F99" s="168"/>
      <c r="G99" s="168"/>
      <c r="H99" s="168"/>
      <c r="I99" s="169"/>
      <c r="J99" s="170">
        <f>J132</f>
        <v>0</v>
      </c>
      <c r="K99" s="166"/>
      <c r="L99" s="171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112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149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152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103</v>
      </c>
      <c r="D106" s="33"/>
      <c r="E106" s="33"/>
      <c r="F106" s="33"/>
      <c r="G106" s="33"/>
      <c r="H106" s="33"/>
      <c r="I106" s="112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112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112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4" t="str">
        <f>E7</f>
        <v>Žst Strančice – oprava 4ks kabin výtahů včetně vstupních portálů</v>
      </c>
      <c r="F109" s="265"/>
      <c r="G109" s="265"/>
      <c r="H109" s="265"/>
      <c r="I109" s="112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93</v>
      </c>
      <c r="D110" s="33"/>
      <c r="E110" s="33"/>
      <c r="F110" s="33"/>
      <c r="G110" s="33"/>
      <c r="H110" s="33"/>
      <c r="I110" s="112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33" t="str">
        <f>E9</f>
        <v>SO.02 - osobní lanový výtah - ev.č. 80177, 80178, 80179</v>
      </c>
      <c r="F111" s="263"/>
      <c r="G111" s="263"/>
      <c r="H111" s="263"/>
      <c r="I111" s="112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112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>Strančice</v>
      </c>
      <c r="G113" s="33"/>
      <c r="H113" s="33"/>
      <c r="I113" s="114" t="s">
        <v>22</v>
      </c>
      <c r="J113" s="63" t="str">
        <f>IF(J12="","",J12)</f>
        <v>10. 7. 2020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112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>Správa železnic, státní organizace</v>
      </c>
      <c r="G115" s="33"/>
      <c r="H115" s="33"/>
      <c r="I115" s="114" t="s">
        <v>32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30</v>
      </c>
      <c r="D116" s="33"/>
      <c r="E116" s="33"/>
      <c r="F116" s="24" t="str">
        <f>IF(E18="","",E18)</f>
        <v>Vyplň údaj</v>
      </c>
      <c r="G116" s="33"/>
      <c r="H116" s="33"/>
      <c r="I116" s="114" t="s">
        <v>35</v>
      </c>
      <c r="J116" s="29" t="str">
        <f>E24</f>
        <v>L. Malý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112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72"/>
      <c r="B118" s="173"/>
      <c r="C118" s="174" t="s">
        <v>104</v>
      </c>
      <c r="D118" s="175" t="s">
        <v>63</v>
      </c>
      <c r="E118" s="175" t="s">
        <v>59</v>
      </c>
      <c r="F118" s="175" t="s">
        <v>60</v>
      </c>
      <c r="G118" s="175" t="s">
        <v>105</v>
      </c>
      <c r="H118" s="175" t="s">
        <v>106</v>
      </c>
      <c r="I118" s="176" t="s">
        <v>107</v>
      </c>
      <c r="J118" s="177" t="s">
        <v>97</v>
      </c>
      <c r="K118" s="178" t="s">
        <v>108</v>
      </c>
      <c r="L118" s="179"/>
      <c r="M118" s="72" t="s">
        <v>1</v>
      </c>
      <c r="N118" s="73" t="s">
        <v>42</v>
      </c>
      <c r="O118" s="73" t="s">
        <v>109</v>
      </c>
      <c r="P118" s="73" t="s">
        <v>110</v>
      </c>
      <c r="Q118" s="73" t="s">
        <v>111</v>
      </c>
      <c r="R118" s="73" t="s">
        <v>112</v>
      </c>
      <c r="S118" s="73" t="s">
        <v>113</v>
      </c>
      <c r="T118" s="73" t="s">
        <v>114</v>
      </c>
      <c r="U118" s="74" t="s">
        <v>115</v>
      </c>
      <c r="V118" s="172"/>
      <c r="W118" s="172"/>
      <c r="X118" s="172"/>
      <c r="Y118" s="172"/>
      <c r="Z118" s="172"/>
      <c r="AA118" s="172"/>
      <c r="AB118" s="172"/>
      <c r="AC118" s="172"/>
      <c r="AD118" s="172"/>
      <c r="AE118" s="172"/>
    </row>
    <row r="119" spans="1:65" s="2" customFormat="1" ht="22.9" customHeight="1">
      <c r="A119" s="31"/>
      <c r="B119" s="32"/>
      <c r="C119" s="79" t="s">
        <v>116</v>
      </c>
      <c r="D119" s="33"/>
      <c r="E119" s="33"/>
      <c r="F119" s="33"/>
      <c r="G119" s="33"/>
      <c r="H119" s="33"/>
      <c r="I119" s="112"/>
      <c r="J119" s="180">
        <f>BK119</f>
        <v>0</v>
      </c>
      <c r="K119" s="33"/>
      <c r="L119" s="36"/>
      <c r="M119" s="75"/>
      <c r="N119" s="181"/>
      <c r="O119" s="76"/>
      <c r="P119" s="182">
        <f>P120</f>
        <v>0</v>
      </c>
      <c r="Q119" s="76"/>
      <c r="R119" s="182">
        <f>R120</f>
        <v>0</v>
      </c>
      <c r="S119" s="76"/>
      <c r="T119" s="182">
        <f>T120</f>
        <v>0</v>
      </c>
      <c r="U119" s="77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77</v>
      </c>
      <c r="AU119" s="14" t="s">
        <v>99</v>
      </c>
      <c r="BK119" s="183">
        <f>BK120</f>
        <v>0</v>
      </c>
    </row>
    <row r="120" spans="1:65" s="12" customFormat="1" ht="25.9" customHeight="1">
      <c r="B120" s="184"/>
      <c r="C120" s="185"/>
      <c r="D120" s="186" t="s">
        <v>77</v>
      </c>
      <c r="E120" s="187" t="s">
        <v>117</v>
      </c>
      <c r="F120" s="187" t="s">
        <v>117</v>
      </c>
      <c r="G120" s="185"/>
      <c r="H120" s="185"/>
      <c r="I120" s="188"/>
      <c r="J120" s="189">
        <f>BK120</f>
        <v>0</v>
      </c>
      <c r="K120" s="185"/>
      <c r="L120" s="190"/>
      <c r="M120" s="191"/>
      <c r="N120" s="192"/>
      <c r="O120" s="192"/>
      <c r="P120" s="193">
        <f>P121+P132</f>
        <v>0</v>
      </c>
      <c r="Q120" s="192"/>
      <c r="R120" s="193">
        <f>R121+R132</f>
        <v>0</v>
      </c>
      <c r="S120" s="192"/>
      <c r="T120" s="193">
        <f>T121+T132</f>
        <v>0</v>
      </c>
      <c r="U120" s="194"/>
      <c r="AR120" s="195" t="s">
        <v>86</v>
      </c>
      <c r="AT120" s="196" t="s">
        <v>77</v>
      </c>
      <c r="AU120" s="196" t="s">
        <v>78</v>
      </c>
      <c r="AY120" s="195" t="s">
        <v>118</v>
      </c>
      <c r="BK120" s="197">
        <f>BK121+BK132</f>
        <v>0</v>
      </c>
    </row>
    <row r="121" spans="1:65" s="12" customFormat="1" ht="22.9" customHeight="1">
      <c r="B121" s="184"/>
      <c r="C121" s="185"/>
      <c r="D121" s="186" t="s">
        <v>77</v>
      </c>
      <c r="E121" s="198" t="s">
        <v>119</v>
      </c>
      <c r="F121" s="198" t="s">
        <v>120</v>
      </c>
      <c r="G121" s="185"/>
      <c r="H121" s="185"/>
      <c r="I121" s="188"/>
      <c r="J121" s="199">
        <f>BK121</f>
        <v>0</v>
      </c>
      <c r="K121" s="185"/>
      <c r="L121" s="190"/>
      <c r="M121" s="191"/>
      <c r="N121" s="192"/>
      <c r="O121" s="192"/>
      <c r="P121" s="193">
        <f>SUM(P122:P131)</f>
        <v>0</v>
      </c>
      <c r="Q121" s="192"/>
      <c r="R121" s="193">
        <f>SUM(R122:R131)</f>
        <v>0</v>
      </c>
      <c r="S121" s="192"/>
      <c r="T121" s="193">
        <f>SUM(T122:T131)</f>
        <v>0</v>
      </c>
      <c r="U121" s="194"/>
      <c r="AR121" s="195" t="s">
        <v>86</v>
      </c>
      <c r="AT121" s="196" t="s">
        <v>77</v>
      </c>
      <c r="AU121" s="196" t="s">
        <v>86</v>
      </c>
      <c r="AY121" s="195" t="s">
        <v>118</v>
      </c>
      <c r="BK121" s="197">
        <f>SUM(BK122:BK131)</f>
        <v>0</v>
      </c>
    </row>
    <row r="122" spans="1:65" s="2" customFormat="1" ht="16.5" customHeight="1">
      <c r="A122" s="31"/>
      <c r="B122" s="32"/>
      <c r="C122" s="200" t="s">
        <v>86</v>
      </c>
      <c r="D122" s="200" t="s">
        <v>121</v>
      </c>
      <c r="E122" s="201" t="s">
        <v>119</v>
      </c>
      <c r="F122" s="202" t="s">
        <v>122</v>
      </c>
      <c r="G122" s="203" t="s">
        <v>123</v>
      </c>
      <c r="H122" s="204">
        <v>3</v>
      </c>
      <c r="I122" s="205"/>
      <c r="J122" s="206">
        <f t="shared" ref="J122:J131" si="0">ROUND(I122*H122,2)</f>
        <v>0</v>
      </c>
      <c r="K122" s="207"/>
      <c r="L122" s="36"/>
      <c r="M122" s="208" t="s">
        <v>1</v>
      </c>
      <c r="N122" s="209" t="s">
        <v>43</v>
      </c>
      <c r="O122" s="68"/>
      <c r="P122" s="210">
        <f t="shared" ref="P122:P131" si="1">O122*H122</f>
        <v>0</v>
      </c>
      <c r="Q122" s="210">
        <v>0</v>
      </c>
      <c r="R122" s="210">
        <f t="shared" ref="R122:R131" si="2">Q122*H122</f>
        <v>0</v>
      </c>
      <c r="S122" s="210">
        <v>0</v>
      </c>
      <c r="T122" s="210">
        <f t="shared" ref="T122:T131" si="3">S122*H122</f>
        <v>0</v>
      </c>
      <c r="U122" s="211" t="s">
        <v>1</v>
      </c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212" t="s">
        <v>124</v>
      </c>
      <c r="AT122" s="212" t="s">
        <v>121</v>
      </c>
      <c r="AU122" s="212" t="s">
        <v>88</v>
      </c>
      <c r="AY122" s="14" t="s">
        <v>118</v>
      </c>
      <c r="BE122" s="213">
        <f t="shared" ref="BE122:BE131" si="4">IF(N122="základní",J122,0)</f>
        <v>0</v>
      </c>
      <c r="BF122" s="213">
        <f t="shared" ref="BF122:BF131" si="5">IF(N122="snížená",J122,0)</f>
        <v>0</v>
      </c>
      <c r="BG122" s="213">
        <f t="shared" ref="BG122:BG131" si="6">IF(N122="zákl. přenesená",J122,0)</f>
        <v>0</v>
      </c>
      <c r="BH122" s="213">
        <f t="shared" ref="BH122:BH131" si="7">IF(N122="sníž. přenesená",J122,0)</f>
        <v>0</v>
      </c>
      <c r="BI122" s="213">
        <f t="shared" ref="BI122:BI131" si="8">IF(N122="nulová",J122,0)</f>
        <v>0</v>
      </c>
      <c r="BJ122" s="14" t="s">
        <v>86</v>
      </c>
      <c r="BK122" s="213">
        <f t="shared" ref="BK122:BK131" si="9">ROUND(I122*H122,2)</f>
        <v>0</v>
      </c>
      <c r="BL122" s="14" t="s">
        <v>124</v>
      </c>
      <c r="BM122" s="212" t="s">
        <v>125</v>
      </c>
    </row>
    <row r="123" spans="1:65" s="2" customFormat="1" ht="16.5" customHeight="1">
      <c r="A123" s="31"/>
      <c r="B123" s="32"/>
      <c r="C123" s="200" t="s">
        <v>88</v>
      </c>
      <c r="D123" s="200" t="s">
        <v>121</v>
      </c>
      <c r="E123" s="201" t="s">
        <v>126</v>
      </c>
      <c r="F123" s="202" t="s">
        <v>127</v>
      </c>
      <c r="G123" s="203" t="s">
        <v>123</v>
      </c>
      <c r="H123" s="204">
        <v>3</v>
      </c>
      <c r="I123" s="205"/>
      <c r="J123" s="206">
        <f t="shared" si="0"/>
        <v>0</v>
      </c>
      <c r="K123" s="207"/>
      <c r="L123" s="36"/>
      <c r="M123" s="208" t="s">
        <v>1</v>
      </c>
      <c r="N123" s="209" t="s">
        <v>43</v>
      </c>
      <c r="O123" s="68"/>
      <c r="P123" s="210">
        <f t="shared" si="1"/>
        <v>0</v>
      </c>
      <c r="Q123" s="210">
        <v>0</v>
      </c>
      <c r="R123" s="210">
        <f t="shared" si="2"/>
        <v>0</v>
      </c>
      <c r="S123" s="210">
        <v>0</v>
      </c>
      <c r="T123" s="210">
        <f t="shared" si="3"/>
        <v>0</v>
      </c>
      <c r="U123" s="211" t="s">
        <v>1</v>
      </c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212" t="s">
        <v>124</v>
      </c>
      <c r="AT123" s="212" t="s">
        <v>121</v>
      </c>
      <c r="AU123" s="212" t="s">
        <v>88</v>
      </c>
      <c r="AY123" s="14" t="s">
        <v>118</v>
      </c>
      <c r="BE123" s="213">
        <f t="shared" si="4"/>
        <v>0</v>
      </c>
      <c r="BF123" s="213">
        <f t="shared" si="5"/>
        <v>0</v>
      </c>
      <c r="BG123" s="213">
        <f t="shared" si="6"/>
        <v>0</v>
      </c>
      <c r="BH123" s="213">
        <f t="shared" si="7"/>
        <v>0</v>
      </c>
      <c r="BI123" s="213">
        <f t="shared" si="8"/>
        <v>0</v>
      </c>
      <c r="BJ123" s="14" t="s">
        <v>86</v>
      </c>
      <c r="BK123" s="213">
        <f t="shared" si="9"/>
        <v>0</v>
      </c>
      <c r="BL123" s="14" t="s">
        <v>124</v>
      </c>
      <c r="BM123" s="212" t="s">
        <v>128</v>
      </c>
    </row>
    <row r="124" spans="1:65" s="2" customFormat="1" ht="16.5" customHeight="1">
      <c r="A124" s="31"/>
      <c r="B124" s="32"/>
      <c r="C124" s="200" t="s">
        <v>129</v>
      </c>
      <c r="D124" s="200" t="s">
        <v>121</v>
      </c>
      <c r="E124" s="201" t="s">
        <v>130</v>
      </c>
      <c r="F124" s="202" t="s">
        <v>131</v>
      </c>
      <c r="G124" s="203" t="s">
        <v>123</v>
      </c>
      <c r="H124" s="204">
        <v>3</v>
      </c>
      <c r="I124" s="205"/>
      <c r="J124" s="206">
        <f t="shared" si="0"/>
        <v>0</v>
      </c>
      <c r="K124" s="207"/>
      <c r="L124" s="36"/>
      <c r="M124" s="208" t="s">
        <v>1</v>
      </c>
      <c r="N124" s="209" t="s">
        <v>43</v>
      </c>
      <c r="O124" s="68"/>
      <c r="P124" s="210">
        <f t="shared" si="1"/>
        <v>0</v>
      </c>
      <c r="Q124" s="210">
        <v>0</v>
      </c>
      <c r="R124" s="210">
        <f t="shared" si="2"/>
        <v>0</v>
      </c>
      <c r="S124" s="210">
        <v>0</v>
      </c>
      <c r="T124" s="210">
        <f t="shared" si="3"/>
        <v>0</v>
      </c>
      <c r="U124" s="211" t="s">
        <v>1</v>
      </c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212" t="s">
        <v>124</v>
      </c>
      <c r="AT124" s="212" t="s">
        <v>121</v>
      </c>
      <c r="AU124" s="212" t="s">
        <v>88</v>
      </c>
      <c r="AY124" s="14" t="s">
        <v>118</v>
      </c>
      <c r="BE124" s="213">
        <f t="shared" si="4"/>
        <v>0</v>
      </c>
      <c r="BF124" s="213">
        <f t="shared" si="5"/>
        <v>0</v>
      </c>
      <c r="BG124" s="213">
        <f t="shared" si="6"/>
        <v>0</v>
      </c>
      <c r="BH124" s="213">
        <f t="shared" si="7"/>
        <v>0</v>
      </c>
      <c r="BI124" s="213">
        <f t="shared" si="8"/>
        <v>0</v>
      </c>
      <c r="BJ124" s="14" t="s">
        <v>86</v>
      </c>
      <c r="BK124" s="213">
        <f t="shared" si="9"/>
        <v>0</v>
      </c>
      <c r="BL124" s="14" t="s">
        <v>124</v>
      </c>
      <c r="BM124" s="212" t="s">
        <v>132</v>
      </c>
    </row>
    <row r="125" spans="1:65" s="2" customFormat="1" ht="16.5" customHeight="1">
      <c r="A125" s="31"/>
      <c r="B125" s="32"/>
      <c r="C125" s="200" t="s">
        <v>124</v>
      </c>
      <c r="D125" s="200" t="s">
        <v>121</v>
      </c>
      <c r="E125" s="201" t="s">
        <v>133</v>
      </c>
      <c r="F125" s="202" t="s">
        <v>134</v>
      </c>
      <c r="G125" s="203" t="s">
        <v>123</v>
      </c>
      <c r="H125" s="204">
        <v>3</v>
      </c>
      <c r="I125" s="205"/>
      <c r="J125" s="206">
        <f t="shared" si="0"/>
        <v>0</v>
      </c>
      <c r="K125" s="207"/>
      <c r="L125" s="36"/>
      <c r="M125" s="208" t="s">
        <v>1</v>
      </c>
      <c r="N125" s="209" t="s">
        <v>43</v>
      </c>
      <c r="O125" s="68"/>
      <c r="P125" s="210">
        <f t="shared" si="1"/>
        <v>0</v>
      </c>
      <c r="Q125" s="210">
        <v>0</v>
      </c>
      <c r="R125" s="210">
        <f t="shared" si="2"/>
        <v>0</v>
      </c>
      <c r="S125" s="210">
        <v>0</v>
      </c>
      <c r="T125" s="210">
        <f t="shared" si="3"/>
        <v>0</v>
      </c>
      <c r="U125" s="211" t="s">
        <v>1</v>
      </c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212" t="s">
        <v>124</v>
      </c>
      <c r="AT125" s="212" t="s">
        <v>121</v>
      </c>
      <c r="AU125" s="212" t="s">
        <v>88</v>
      </c>
      <c r="AY125" s="14" t="s">
        <v>118</v>
      </c>
      <c r="BE125" s="213">
        <f t="shared" si="4"/>
        <v>0</v>
      </c>
      <c r="BF125" s="213">
        <f t="shared" si="5"/>
        <v>0</v>
      </c>
      <c r="BG125" s="213">
        <f t="shared" si="6"/>
        <v>0</v>
      </c>
      <c r="BH125" s="213">
        <f t="shared" si="7"/>
        <v>0</v>
      </c>
      <c r="BI125" s="213">
        <f t="shared" si="8"/>
        <v>0</v>
      </c>
      <c r="BJ125" s="14" t="s">
        <v>86</v>
      </c>
      <c r="BK125" s="213">
        <f t="shared" si="9"/>
        <v>0</v>
      </c>
      <c r="BL125" s="14" t="s">
        <v>124</v>
      </c>
      <c r="BM125" s="212" t="s">
        <v>135</v>
      </c>
    </row>
    <row r="126" spans="1:65" s="2" customFormat="1" ht="21.75" customHeight="1">
      <c r="A126" s="31"/>
      <c r="B126" s="32"/>
      <c r="C126" s="200" t="s">
        <v>136</v>
      </c>
      <c r="D126" s="200" t="s">
        <v>121</v>
      </c>
      <c r="E126" s="201" t="s">
        <v>137</v>
      </c>
      <c r="F126" s="202" t="s">
        <v>138</v>
      </c>
      <c r="G126" s="203" t="s">
        <v>123</v>
      </c>
      <c r="H126" s="204">
        <v>3</v>
      </c>
      <c r="I126" s="205"/>
      <c r="J126" s="206">
        <f t="shared" si="0"/>
        <v>0</v>
      </c>
      <c r="K126" s="207"/>
      <c r="L126" s="36"/>
      <c r="M126" s="208" t="s">
        <v>1</v>
      </c>
      <c r="N126" s="209" t="s">
        <v>43</v>
      </c>
      <c r="O126" s="68"/>
      <c r="P126" s="210">
        <f t="shared" si="1"/>
        <v>0</v>
      </c>
      <c r="Q126" s="210">
        <v>0</v>
      </c>
      <c r="R126" s="210">
        <f t="shared" si="2"/>
        <v>0</v>
      </c>
      <c r="S126" s="210">
        <v>0</v>
      </c>
      <c r="T126" s="210">
        <f t="shared" si="3"/>
        <v>0</v>
      </c>
      <c r="U126" s="211" t="s">
        <v>1</v>
      </c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212" t="s">
        <v>124</v>
      </c>
      <c r="AT126" s="212" t="s">
        <v>121</v>
      </c>
      <c r="AU126" s="212" t="s">
        <v>88</v>
      </c>
      <c r="AY126" s="14" t="s">
        <v>118</v>
      </c>
      <c r="BE126" s="213">
        <f t="shared" si="4"/>
        <v>0</v>
      </c>
      <c r="BF126" s="213">
        <f t="shared" si="5"/>
        <v>0</v>
      </c>
      <c r="BG126" s="213">
        <f t="shared" si="6"/>
        <v>0</v>
      </c>
      <c r="BH126" s="213">
        <f t="shared" si="7"/>
        <v>0</v>
      </c>
      <c r="BI126" s="213">
        <f t="shared" si="8"/>
        <v>0</v>
      </c>
      <c r="BJ126" s="14" t="s">
        <v>86</v>
      </c>
      <c r="BK126" s="213">
        <f t="shared" si="9"/>
        <v>0</v>
      </c>
      <c r="BL126" s="14" t="s">
        <v>124</v>
      </c>
      <c r="BM126" s="212" t="s">
        <v>139</v>
      </c>
    </row>
    <row r="127" spans="1:65" s="2" customFormat="1" ht="16.5" customHeight="1">
      <c r="A127" s="31"/>
      <c r="B127" s="32"/>
      <c r="C127" s="200" t="s">
        <v>140</v>
      </c>
      <c r="D127" s="200" t="s">
        <v>121</v>
      </c>
      <c r="E127" s="201" t="s">
        <v>141</v>
      </c>
      <c r="F127" s="202" t="s">
        <v>142</v>
      </c>
      <c r="G127" s="203" t="s">
        <v>123</v>
      </c>
      <c r="H127" s="204">
        <v>6</v>
      </c>
      <c r="I127" s="205"/>
      <c r="J127" s="206">
        <f t="shared" si="0"/>
        <v>0</v>
      </c>
      <c r="K127" s="207"/>
      <c r="L127" s="36"/>
      <c r="M127" s="208" t="s">
        <v>1</v>
      </c>
      <c r="N127" s="209" t="s">
        <v>43</v>
      </c>
      <c r="O127" s="68"/>
      <c r="P127" s="210">
        <f t="shared" si="1"/>
        <v>0</v>
      </c>
      <c r="Q127" s="210">
        <v>0</v>
      </c>
      <c r="R127" s="210">
        <f t="shared" si="2"/>
        <v>0</v>
      </c>
      <c r="S127" s="210">
        <v>0</v>
      </c>
      <c r="T127" s="210">
        <f t="shared" si="3"/>
        <v>0</v>
      </c>
      <c r="U127" s="211" t="s">
        <v>1</v>
      </c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212" t="s">
        <v>124</v>
      </c>
      <c r="AT127" s="212" t="s">
        <v>121</v>
      </c>
      <c r="AU127" s="212" t="s">
        <v>88</v>
      </c>
      <c r="AY127" s="14" t="s">
        <v>118</v>
      </c>
      <c r="BE127" s="213">
        <f t="shared" si="4"/>
        <v>0</v>
      </c>
      <c r="BF127" s="213">
        <f t="shared" si="5"/>
        <v>0</v>
      </c>
      <c r="BG127" s="213">
        <f t="shared" si="6"/>
        <v>0</v>
      </c>
      <c r="BH127" s="213">
        <f t="shared" si="7"/>
        <v>0</v>
      </c>
      <c r="BI127" s="213">
        <f t="shared" si="8"/>
        <v>0</v>
      </c>
      <c r="BJ127" s="14" t="s">
        <v>86</v>
      </c>
      <c r="BK127" s="213">
        <f t="shared" si="9"/>
        <v>0</v>
      </c>
      <c r="BL127" s="14" t="s">
        <v>124</v>
      </c>
      <c r="BM127" s="212" t="s">
        <v>143</v>
      </c>
    </row>
    <row r="128" spans="1:65" s="2" customFormat="1" ht="21.75" customHeight="1">
      <c r="A128" s="31"/>
      <c r="B128" s="32"/>
      <c r="C128" s="200" t="s">
        <v>144</v>
      </c>
      <c r="D128" s="200" t="s">
        <v>121</v>
      </c>
      <c r="E128" s="201" t="s">
        <v>145</v>
      </c>
      <c r="F128" s="202" t="s">
        <v>146</v>
      </c>
      <c r="G128" s="203" t="s">
        <v>123</v>
      </c>
      <c r="H128" s="204">
        <v>3</v>
      </c>
      <c r="I128" s="205"/>
      <c r="J128" s="206">
        <f t="shared" si="0"/>
        <v>0</v>
      </c>
      <c r="K128" s="207"/>
      <c r="L128" s="36"/>
      <c r="M128" s="208" t="s">
        <v>1</v>
      </c>
      <c r="N128" s="209" t="s">
        <v>43</v>
      </c>
      <c r="O128" s="68"/>
      <c r="P128" s="210">
        <f t="shared" si="1"/>
        <v>0</v>
      </c>
      <c r="Q128" s="210">
        <v>0</v>
      </c>
      <c r="R128" s="210">
        <f t="shared" si="2"/>
        <v>0</v>
      </c>
      <c r="S128" s="210">
        <v>0</v>
      </c>
      <c r="T128" s="210">
        <f t="shared" si="3"/>
        <v>0</v>
      </c>
      <c r="U128" s="211" t="s">
        <v>1</v>
      </c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212" t="s">
        <v>124</v>
      </c>
      <c r="AT128" s="212" t="s">
        <v>121</v>
      </c>
      <c r="AU128" s="212" t="s">
        <v>88</v>
      </c>
      <c r="AY128" s="14" t="s">
        <v>118</v>
      </c>
      <c r="BE128" s="213">
        <f t="shared" si="4"/>
        <v>0</v>
      </c>
      <c r="BF128" s="213">
        <f t="shared" si="5"/>
        <v>0</v>
      </c>
      <c r="BG128" s="213">
        <f t="shared" si="6"/>
        <v>0</v>
      </c>
      <c r="BH128" s="213">
        <f t="shared" si="7"/>
        <v>0</v>
      </c>
      <c r="BI128" s="213">
        <f t="shared" si="8"/>
        <v>0</v>
      </c>
      <c r="BJ128" s="14" t="s">
        <v>86</v>
      </c>
      <c r="BK128" s="213">
        <f t="shared" si="9"/>
        <v>0</v>
      </c>
      <c r="BL128" s="14" t="s">
        <v>124</v>
      </c>
      <c r="BM128" s="212" t="s">
        <v>147</v>
      </c>
    </row>
    <row r="129" spans="1:65" s="2" customFormat="1" ht="16.5" customHeight="1">
      <c r="A129" s="31"/>
      <c r="B129" s="32"/>
      <c r="C129" s="200" t="s">
        <v>148</v>
      </c>
      <c r="D129" s="200" t="s">
        <v>121</v>
      </c>
      <c r="E129" s="201" t="s">
        <v>149</v>
      </c>
      <c r="F129" s="202" t="s">
        <v>150</v>
      </c>
      <c r="G129" s="203" t="s">
        <v>123</v>
      </c>
      <c r="H129" s="204">
        <v>3</v>
      </c>
      <c r="I129" s="205"/>
      <c r="J129" s="206">
        <f t="shared" si="0"/>
        <v>0</v>
      </c>
      <c r="K129" s="207"/>
      <c r="L129" s="36"/>
      <c r="M129" s="208" t="s">
        <v>1</v>
      </c>
      <c r="N129" s="209" t="s">
        <v>43</v>
      </c>
      <c r="O129" s="68"/>
      <c r="P129" s="210">
        <f t="shared" si="1"/>
        <v>0</v>
      </c>
      <c r="Q129" s="210">
        <v>0</v>
      </c>
      <c r="R129" s="210">
        <f t="shared" si="2"/>
        <v>0</v>
      </c>
      <c r="S129" s="210">
        <v>0</v>
      </c>
      <c r="T129" s="210">
        <f t="shared" si="3"/>
        <v>0</v>
      </c>
      <c r="U129" s="211" t="s">
        <v>1</v>
      </c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212" t="s">
        <v>124</v>
      </c>
      <c r="AT129" s="212" t="s">
        <v>121</v>
      </c>
      <c r="AU129" s="212" t="s">
        <v>88</v>
      </c>
      <c r="AY129" s="14" t="s">
        <v>118</v>
      </c>
      <c r="BE129" s="213">
        <f t="shared" si="4"/>
        <v>0</v>
      </c>
      <c r="BF129" s="213">
        <f t="shared" si="5"/>
        <v>0</v>
      </c>
      <c r="BG129" s="213">
        <f t="shared" si="6"/>
        <v>0</v>
      </c>
      <c r="BH129" s="213">
        <f t="shared" si="7"/>
        <v>0</v>
      </c>
      <c r="BI129" s="213">
        <f t="shared" si="8"/>
        <v>0</v>
      </c>
      <c r="BJ129" s="14" t="s">
        <v>86</v>
      </c>
      <c r="BK129" s="213">
        <f t="shared" si="9"/>
        <v>0</v>
      </c>
      <c r="BL129" s="14" t="s">
        <v>124</v>
      </c>
      <c r="BM129" s="212" t="s">
        <v>151</v>
      </c>
    </row>
    <row r="130" spans="1:65" s="2" customFormat="1" ht="16.5" customHeight="1">
      <c r="A130" s="31"/>
      <c r="B130" s="32"/>
      <c r="C130" s="200" t="s">
        <v>152</v>
      </c>
      <c r="D130" s="200" t="s">
        <v>121</v>
      </c>
      <c r="E130" s="201" t="s">
        <v>153</v>
      </c>
      <c r="F130" s="202" t="s">
        <v>154</v>
      </c>
      <c r="G130" s="203" t="s">
        <v>123</v>
      </c>
      <c r="H130" s="204">
        <v>6</v>
      </c>
      <c r="I130" s="205"/>
      <c r="J130" s="206">
        <f t="shared" si="0"/>
        <v>0</v>
      </c>
      <c r="K130" s="207"/>
      <c r="L130" s="36"/>
      <c r="M130" s="208" t="s">
        <v>1</v>
      </c>
      <c r="N130" s="209" t="s">
        <v>43</v>
      </c>
      <c r="O130" s="68"/>
      <c r="P130" s="210">
        <f t="shared" si="1"/>
        <v>0</v>
      </c>
      <c r="Q130" s="210">
        <v>0</v>
      </c>
      <c r="R130" s="210">
        <f t="shared" si="2"/>
        <v>0</v>
      </c>
      <c r="S130" s="210">
        <v>0</v>
      </c>
      <c r="T130" s="210">
        <f t="shared" si="3"/>
        <v>0</v>
      </c>
      <c r="U130" s="211" t="s">
        <v>1</v>
      </c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212" t="s">
        <v>124</v>
      </c>
      <c r="AT130" s="212" t="s">
        <v>121</v>
      </c>
      <c r="AU130" s="212" t="s">
        <v>88</v>
      </c>
      <c r="AY130" s="14" t="s">
        <v>118</v>
      </c>
      <c r="BE130" s="213">
        <f t="shared" si="4"/>
        <v>0</v>
      </c>
      <c r="BF130" s="213">
        <f t="shared" si="5"/>
        <v>0</v>
      </c>
      <c r="BG130" s="213">
        <f t="shared" si="6"/>
        <v>0</v>
      </c>
      <c r="BH130" s="213">
        <f t="shared" si="7"/>
        <v>0</v>
      </c>
      <c r="BI130" s="213">
        <f t="shared" si="8"/>
        <v>0</v>
      </c>
      <c r="BJ130" s="14" t="s">
        <v>86</v>
      </c>
      <c r="BK130" s="213">
        <f t="shared" si="9"/>
        <v>0</v>
      </c>
      <c r="BL130" s="14" t="s">
        <v>124</v>
      </c>
      <c r="BM130" s="212" t="s">
        <v>155</v>
      </c>
    </row>
    <row r="131" spans="1:65" s="2" customFormat="1" ht="16.5" customHeight="1">
      <c r="A131" s="31"/>
      <c r="B131" s="32"/>
      <c r="C131" s="200" t="s">
        <v>156</v>
      </c>
      <c r="D131" s="200" t="s">
        <v>121</v>
      </c>
      <c r="E131" s="201" t="s">
        <v>156</v>
      </c>
      <c r="F131" s="202" t="s">
        <v>157</v>
      </c>
      <c r="G131" s="203" t="s">
        <v>123</v>
      </c>
      <c r="H131" s="204">
        <v>3</v>
      </c>
      <c r="I131" s="205"/>
      <c r="J131" s="206">
        <f t="shared" si="0"/>
        <v>0</v>
      </c>
      <c r="K131" s="207"/>
      <c r="L131" s="36"/>
      <c r="M131" s="208" t="s">
        <v>1</v>
      </c>
      <c r="N131" s="209" t="s">
        <v>43</v>
      </c>
      <c r="O131" s="68"/>
      <c r="P131" s="210">
        <f t="shared" si="1"/>
        <v>0</v>
      </c>
      <c r="Q131" s="210">
        <v>0</v>
      </c>
      <c r="R131" s="210">
        <f t="shared" si="2"/>
        <v>0</v>
      </c>
      <c r="S131" s="210">
        <v>0</v>
      </c>
      <c r="T131" s="210">
        <f t="shared" si="3"/>
        <v>0</v>
      </c>
      <c r="U131" s="211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212" t="s">
        <v>124</v>
      </c>
      <c r="AT131" s="212" t="s">
        <v>121</v>
      </c>
      <c r="AU131" s="212" t="s">
        <v>88</v>
      </c>
      <c r="AY131" s="14" t="s">
        <v>118</v>
      </c>
      <c r="BE131" s="213">
        <f t="shared" si="4"/>
        <v>0</v>
      </c>
      <c r="BF131" s="213">
        <f t="shared" si="5"/>
        <v>0</v>
      </c>
      <c r="BG131" s="213">
        <f t="shared" si="6"/>
        <v>0</v>
      </c>
      <c r="BH131" s="213">
        <f t="shared" si="7"/>
        <v>0</v>
      </c>
      <c r="BI131" s="213">
        <f t="shared" si="8"/>
        <v>0</v>
      </c>
      <c r="BJ131" s="14" t="s">
        <v>86</v>
      </c>
      <c r="BK131" s="213">
        <f t="shared" si="9"/>
        <v>0</v>
      </c>
      <c r="BL131" s="14" t="s">
        <v>124</v>
      </c>
      <c r="BM131" s="212" t="s">
        <v>158</v>
      </c>
    </row>
    <row r="132" spans="1:65" s="12" customFormat="1" ht="22.9" customHeight="1">
      <c r="B132" s="184"/>
      <c r="C132" s="185"/>
      <c r="D132" s="186" t="s">
        <v>77</v>
      </c>
      <c r="E132" s="198" t="s">
        <v>126</v>
      </c>
      <c r="F132" s="198" t="s">
        <v>159</v>
      </c>
      <c r="G132" s="185"/>
      <c r="H132" s="185"/>
      <c r="I132" s="188"/>
      <c r="J132" s="199">
        <f>BK132</f>
        <v>0</v>
      </c>
      <c r="K132" s="185"/>
      <c r="L132" s="190"/>
      <c r="M132" s="191"/>
      <c r="N132" s="192"/>
      <c r="O132" s="192"/>
      <c r="P132" s="193">
        <f>SUM(P133:P136)</f>
        <v>0</v>
      </c>
      <c r="Q132" s="192"/>
      <c r="R132" s="193">
        <f>SUM(R133:R136)</f>
        <v>0</v>
      </c>
      <c r="S132" s="192"/>
      <c r="T132" s="193">
        <f>SUM(T133:T136)</f>
        <v>0</v>
      </c>
      <c r="U132" s="194"/>
      <c r="AR132" s="195" t="s">
        <v>86</v>
      </c>
      <c r="AT132" s="196" t="s">
        <v>77</v>
      </c>
      <c r="AU132" s="196" t="s">
        <v>86</v>
      </c>
      <c r="AY132" s="195" t="s">
        <v>118</v>
      </c>
      <c r="BK132" s="197">
        <f>SUM(BK133:BK136)</f>
        <v>0</v>
      </c>
    </row>
    <row r="133" spans="1:65" s="2" customFormat="1" ht="16.5" customHeight="1">
      <c r="A133" s="31"/>
      <c r="B133" s="32"/>
      <c r="C133" s="200" t="s">
        <v>160</v>
      </c>
      <c r="D133" s="200" t="s">
        <v>121</v>
      </c>
      <c r="E133" s="201" t="s">
        <v>161</v>
      </c>
      <c r="F133" s="202" t="s">
        <v>162</v>
      </c>
      <c r="G133" s="203" t="s">
        <v>1</v>
      </c>
      <c r="H133" s="204">
        <v>0</v>
      </c>
      <c r="I133" s="205"/>
      <c r="J133" s="206">
        <f>ROUND(I133*H133,2)</f>
        <v>0</v>
      </c>
      <c r="K133" s="207"/>
      <c r="L133" s="36"/>
      <c r="M133" s="208" t="s">
        <v>1</v>
      </c>
      <c r="N133" s="209" t="s">
        <v>43</v>
      </c>
      <c r="O133" s="68"/>
      <c r="P133" s="210">
        <f>O133*H133</f>
        <v>0</v>
      </c>
      <c r="Q133" s="210">
        <v>0</v>
      </c>
      <c r="R133" s="210">
        <f>Q133*H133</f>
        <v>0</v>
      </c>
      <c r="S133" s="210">
        <v>0</v>
      </c>
      <c r="T133" s="210">
        <f>S133*H133</f>
        <v>0</v>
      </c>
      <c r="U133" s="211" t="s">
        <v>1</v>
      </c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212" t="s">
        <v>124</v>
      </c>
      <c r="AT133" s="212" t="s">
        <v>121</v>
      </c>
      <c r="AU133" s="212" t="s">
        <v>88</v>
      </c>
      <c r="AY133" s="14" t="s">
        <v>118</v>
      </c>
      <c r="BE133" s="213">
        <f>IF(N133="základní",J133,0)</f>
        <v>0</v>
      </c>
      <c r="BF133" s="213">
        <f>IF(N133="snížená",J133,0)</f>
        <v>0</v>
      </c>
      <c r="BG133" s="213">
        <f>IF(N133="zákl. přenesená",J133,0)</f>
        <v>0</v>
      </c>
      <c r="BH133" s="213">
        <f>IF(N133="sníž. přenesená",J133,0)</f>
        <v>0</v>
      </c>
      <c r="BI133" s="213">
        <f>IF(N133="nulová",J133,0)</f>
        <v>0</v>
      </c>
      <c r="BJ133" s="14" t="s">
        <v>86</v>
      </c>
      <c r="BK133" s="213">
        <f>ROUND(I133*H133,2)</f>
        <v>0</v>
      </c>
      <c r="BL133" s="14" t="s">
        <v>124</v>
      </c>
      <c r="BM133" s="212" t="s">
        <v>163</v>
      </c>
    </row>
    <row r="134" spans="1:65" s="2" customFormat="1" ht="175.5">
      <c r="A134" s="31"/>
      <c r="B134" s="32"/>
      <c r="C134" s="33"/>
      <c r="D134" s="214" t="s">
        <v>164</v>
      </c>
      <c r="E134" s="33"/>
      <c r="F134" s="215" t="s">
        <v>165</v>
      </c>
      <c r="G134" s="33"/>
      <c r="H134" s="33"/>
      <c r="I134" s="112"/>
      <c r="J134" s="33"/>
      <c r="K134" s="33"/>
      <c r="L134" s="36"/>
      <c r="M134" s="216"/>
      <c r="N134" s="217"/>
      <c r="O134" s="68"/>
      <c r="P134" s="68"/>
      <c r="Q134" s="68"/>
      <c r="R134" s="68"/>
      <c r="S134" s="68"/>
      <c r="T134" s="68"/>
      <c r="U134" s="69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164</v>
      </c>
      <c r="AU134" s="14" t="s">
        <v>88</v>
      </c>
    </row>
    <row r="135" spans="1:65" s="2" customFormat="1" ht="16.5" customHeight="1">
      <c r="A135" s="31"/>
      <c r="B135" s="32"/>
      <c r="C135" s="200" t="s">
        <v>14</v>
      </c>
      <c r="D135" s="200" t="s">
        <v>121</v>
      </c>
      <c r="E135" s="201" t="s">
        <v>166</v>
      </c>
      <c r="F135" s="202" t="s">
        <v>167</v>
      </c>
      <c r="G135" s="203" t="s">
        <v>1</v>
      </c>
      <c r="H135" s="204">
        <v>0</v>
      </c>
      <c r="I135" s="205"/>
      <c r="J135" s="206">
        <f>ROUND(I135*H135,2)</f>
        <v>0</v>
      </c>
      <c r="K135" s="207"/>
      <c r="L135" s="36"/>
      <c r="M135" s="208" t="s">
        <v>1</v>
      </c>
      <c r="N135" s="209" t="s">
        <v>43</v>
      </c>
      <c r="O135" s="68"/>
      <c r="P135" s="210">
        <f>O135*H135</f>
        <v>0</v>
      </c>
      <c r="Q135" s="210">
        <v>0</v>
      </c>
      <c r="R135" s="210">
        <f>Q135*H135</f>
        <v>0</v>
      </c>
      <c r="S135" s="210">
        <v>0</v>
      </c>
      <c r="T135" s="210">
        <f>S135*H135</f>
        <v>0</v>
      </c>
      <c r="U135" s="211" t="s">
        <v>1</v>
      </c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212" t="s">
        <v>124</v>
      </c>
      <c r="AT135" s="212" t="s">
        <v>121</v>
      </c>
      <c r="AU135" s="212" t="s">
        <v>88</v>
      </c>
      <c r="AY135" s="14" t="s">
        <v>118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4" t="s">
        <v>86</v>
      </c>
      <c r="BK135" s="213">
        <f>ROUND(I135*H135,2)</f>
        <v>0</v>
      </c>
      <c r="BL135" s="14" t="s">
        <v>124</v>
      </c>
      <c r="BM135" s="212" t="s">
        <v>168</v>
      </c>
    </row>
    <row r="136" spans="1:65" s="2" customFormat="1" ht="68.25">
      <c r="A136" s="31"/>
      <c r="B136" s="32"/>
      <c r="C136" s="33"/>
      <c r="D136" s="214" t="s">
        <v>164</v>
      </c>
      <c r="E136" s="33"/>
      <c r="F136" s="215" t="s">
        <v>169</v>
      </c>
      <c r="G136" s="33"/>
      <c r="H136" s="33"/>
      <c r="I136" s="112"/>
      <c r="J136" s="33"/>
      <c r="K136" s="33"/>
      <c r="L136" s="36"/>
      <c r="M136" s="218"/>
      <c r="N136" s="219"/>
      <c r="O136" s="220"/>
      <c r="P136" s="220"/>
      <c r="Q136" s="220"/>
      <c r="R136" s="220"/>
      <c r="S136" s="220"/>
      <c r="T136" s="220"/>
      <c r="U136" s="22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4" t="s">
        <v>164</v>
      </c>
      <c r="AU136" s="14" t="s">
        <v>88</v>
      </c>
    </row>
    <row r="137" spans="1:65" s="2" customFormat="1" ht="6.95" customHeight="1">
      <c r="A137" s="31"/>
      <c r="B137" s="51"/>
      <c r="C137" s="52"/>
      <c r="D137" s="52"/>
      <c r="E137" s="52"/>
      <c r="F137" s="52"/>
      <c r="G137" s="52"/>
      <c r="H137" s="52"/>
      <c r="I137" s="149"/>
      <c r="J137" s="52"/>
      <c r="K137" s="52"/>
      <c r="L137" s="36"/>
      <c r="M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</sheetData>
  <sheetProtection algorithmName="SHA-512" hashValue="RBXb4kFSULI0y/dgHisRNl3tQyuD2IUUoYSJIY3Cf1d+YoHvW8b4btxlj/UzJ3yqEo4OuQtFIYkideqfFy035g==" saltValue="8plCi9v+ZJ3VuX2/2qn9t/vy/YhJBc+VqTF2oYKKmkBy74XRLnEXeRCGwixSi2gkyCY1vxKczdNJSv6yfS/SCQ==" spinCount="100000" sheet="1" objects="1" scenarios="1" formatColumns="0" formatRows="0" autoFilter="0"/>
  <autoFilter ref="C118:K13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zakázky</vt:lpstr>
      <vt:lpstr>SO.01 - osobní lanový výt...</vt:lpstr>
      <vt:lpstr>SO.02 - osobní lanový výt...</vt:lpstr>
      <vt:lpstr>'Rekapitulace zakázky'!Názvy_tisku</vt:lpstr>
      <vt:lpstr>'SO.01 - osobní lanový výt...'!Názvy_tisku</vt:lpstr>
      <vt:lpstr>'SO.02 - osobní lanový výt...'!Názvy_tisku</vt:lpstr>
      <vt:lpstr>'Rekapitulace zakázky'!Oblast_tisku</vt:lpstr>
      <vt:lpstr>'SO.01 - osobní lanový výt...'!Oblast_tisku</vt:lpstr>
      <vt:lpstr>'SO.02 - osobní lanový výt...'!Oblast_tisku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Kaplanová Ivana</cp:lastModifiedBy>
  <cp:lastPrinted>2020-07-13T05:15:18Z</cp:lastPrinted>
  <dcterms:created xsi:type="dcterms:W3CDTF">2020-07-13T05:15:04Z</dcterms:created>
  <dcterms:modified xsi:type="dcterms:W3CDTF">2020-07-21T09:34:40Z</dcterms:modified>
</cp:coreProperties>
</file>